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40" tabRatio="822" activeTab="0"/>
  </bookViews>
  <sheets>
    <sheet name="12 mēn" sheetId="1" r:id="rId1"/>
  </sheets>
  <definedNames>
    <definedName name="_xlnm.Print_Area" localSheetId="0">'12 mēn'!$B$1:$J$413</definedName>
  </definedNames>
  <calcPr fullCalcOnLoad="1"/>
</workbook>
</file>

<file path=xl/comments1.xml><?xml version="1.0" encoding="utf-8"?>
<comments xmlns="http://schemas.openxmlformats.org/spreadsheetml/2006/main">
  <authors>
    <author>Elina Engelberga</author>
    <author>Gunita Nadziņa</author>
  </authors>
  <commentList>
    <comment ref="C262" authorId="0">
      <text>
        <r>
          <rPr>
            <b/>
            <sz val="9"/>
            <rFont val="Tahoma"/>
            <family val="2"/>
          </rPr>
          <t>Elina Engelberga:</t>
        </r>
        <r>
          <rPr>
            <sz val="9"/>
            <rFont val="Tahoma"/>
            <family val="2"/>
          </rPr>
          <t xml:space="preserve">
+RAKUS un BKUS mediakmenti </t>
        </r>
      </text>
    </comment>
    <comment ref="G262" authorId="0">
      <text>
        <r>
          <rPr>
            <b/>
            <sz val="9"/>
            <rFont val="Tahoma"/>
            <family val="2"/>
          </rPr>
          <t>Elina Engelberga:</t>
        </r>
        <r>
          <rPr>
            <sz val="9"/>
            <rFont val="Tahoma"/>
            <family val="2"/>
          </rPr>
          <t xml:space="preserve">
RAKUS un BKUS medikamentiem</t>
        </r>
      </text>
    </comment>
    <comment ref="C66" authorId="1">
      <text>
        <r>
          <rPr>
            <b/>
            <sz val="9"/>
            <rFont val="Tahoma"/>
            <family val="2"/>
          </rPr>
          <t>Gunita Nadziņa:</t>
        </r>
        <r>
          <rPr>
            <sz val="9"/>
            <rFont val="Tahoma"/>
            <family val="2"/>
          </rPr>
          <t xml:space="preserve">
t.sk.jaundzimušo skrīnings</t>
        </r>
      </text>
    </comment>
  </commentList>
</comments>
</file>

<file path=xl/sharedStrings.xml><?xml version="1.0" encoding="utf-8"?>
<sst xmlns="http://schemas.openxmlformats.org/spreadsheetml/2006/main" count="1313" uniqueCount="148">
  <si>
    <t>Profilaktisko apskašu programma</t>
  </si>
  <si>
    <t>par reģistrēto pacientu vecuma struktūras atbilstību ģimenes ārsta prakses tipam</t>
  </si>
  <si>
    <t>Apmaksājamās manipulācijas</t>
  </si>
  <si>
    <t>1.7.</t>
  </si>
  <si>
    <t>1.8.</t>
  </si>
  <si>
    <t>1.9.</t>
  </si>
  <si>
    <t>PVA ārstu fiksētās piemaksas:</t>
  </si>
  <si>
    <t>1.10.</t>
  </si>
  <si>
    <t>1.11.</t>
  </si>
  <si>
    <t>1.12.</t>
  </si>
  <si>
    <t>2.1.</t>
  </si>
  <si>
    <t>2.2.</t>
  </si>
  <si>
    <t>Ģimenes ārsta praksei paredzētā māsas un ārsta palīga darbības nodrošināšanas maksājums</t>
  </si>
  <si>
    <t>Maksājums jaunvērtām ģimenes ārstu praksēm</t>
  </si>
  <si>
    <t>N.p.k.</t>
  </si>
  <si>
    <t>Maksājums</t>
  </si>
  <si>
    <t>Plānotais līdzekļu apjoms</t>
  </si>
  <si>
    <t>Noslēgto līgumu apjoms</t>
  </si>
  <si>
    <t>1.2.</t>
  </si>
  <si>
    <t>1.3.</t>
  </si>
  <si>
    <t>II</t>
  </si>
  <si>
    <t xml:space="preserve">1.1. </t>
  </si>
  <si>
    <t>Zobārstniecība</t>
  </si>
  <si>
    <t>Maksājums par PVA pakalpojumu nodrošināšanu (ārstu palīgi sertificētos feldšerpunktos)</t>
  </si>
  <si>
    <t>Pacientu iemaksas kompensācija par no pacientu iemaksas atbrīvotajām iedzīvotāju katekorijām</t>
  </si>
  <si>
    <t>PVA ārstu kapitācijas nauda</t>
  </si>
  <si>
    <t>Apmaksāts</t>
  </si>
  <si>
    <t>par hronisko slimnieku aprūpi</t>
  </si>
  <si>
    <t>1.5.</t>
  </si>
  <si>
    <t>1.6.</t>
  </si>
  <si>
    <t>1.4.</t>
  </si>
  <si>
    <t>x</t>
  </si>
  <si>
    <t>Fiksētais maksājums ārstu speciālistu kabinietiem un struktūrvienībām</t>
  </si>
  <si>
    <t>Pakalpojumu apmaksas faktiskā izpilde</t>
  </si>
  <si>
    <t>Epizodes un manipulācijas</t>
  </si>
  <si>
    <t>Maksājums par profilaktiskajiem izmeklējumiem (slēptās asinis)</t>
  </si>
  <si>
    <t>Skrīningizmeklējumu programma</t>
  </si>
  <si>
    <t>zarnu audzēju agrīnā diegnostika (AP205)</t>
  </si>
  <si>
    <t>mammogrāfijas skrīnings</t>
  </si>
  <si>
    <t>Iegrāmatoti iepriekšējā perioda rēķini</t>
  </si>
  <si>
    <r>
      <t xml:space="preserve">Pakalpojumu apmaksas faktiskā izpilde </t>
    </r>
    <r>
      <rPr>
        <u val="single"/>
        <sz val="10"/>
        <rFont val="Times New Roman"/>
        <family val="1"/>
      </rPr>
      <t>līguma ietvaros</t>
    </r>
  </si>
  <si>
    <t>par prakses darbības nodrošināšanu lauku teritorijā</t>
  </si>
  <si>
    <t>Prognozējamā invaliditāte un novēršamās invaliditātes ārstu konsīlijs</t>
  </si>
  <si>
    <t>Nereģistrēto pacientu ambulatorās aprūpes pakalpojumu apmaksa</t>
  </si>
  <si>
    <t>1.13.</t>
  </si>
  <si>
    <t>Veselības aprūpes pakalpojumi mājās pacientiem ar smagām slimībām</t>
  </si>
  <si>
    <t>1.14.</t>
  </si>
  <si>
    <t>1.15.</t>
  </si>
  <si>
    <t>1.16.</t>
  </si>
  <si>
    <t>Hroniska un akūta nieru aizstājējterapija dienas stacionārā</t>
  </si>
  <si>
    <t>Maksājumi/ieturējumi atbilstoši Veselības inspekcijas lēmumiem</t>
  </si>
  <si>
    <t>par ģimenes ārsta prakses otro un katru nākamo pieņemšanas vietu</t>
  </si>
  <si>
    <t>Fiksētais maksājums dežūrārstu kabinetiem</t>
  </si>
  <si>
    <t>1.17.</t>
  </si>
  <si>
    <t>APPK03 rēķini - kvotētā daļa (ārsta palīga (feldšera) vai māsas pacienta veselības aprūpe mājās, rehabilitācijas speciālista pacienta veselības aprūpe mājās)</t>
  </si>
  <si>
    <t>AP13 - nekvotētā daļa (Rehabilitologa mājas vizītes pie pacientiem, kuri saņem rehabiltācijas speciālista veselības aprūpi mājās,mājas aprūpes pakalpojumi pacientiem, kam nepieciešama mākslīgā plaušu ventilācija)</t>
  </si>
  <si>
    <t>Priekšlaicīgi dzimušo bērnu profilakse</t>
  </si>
  <si>
    <t xml:space="preserve">Histoloģiskie izmeklējumi </t>
  </si>
  <si>
    <t>Ikmēneša fiksētais maksājums ģimenes ārstu praksei</t>
  </si>
  <si>
    <t>3.1.</t>
  </si>
  <si>
    <t>3.2.</t>
  </si>
  <si>
    <t>3.3.</t>
  </si>
  <si>
    <t>3.4.</t>
  </si>
  <si>
    <t>3.5.</t>
  </si>
  <si>
    <t>3.7.</t>
  </si>
  <si>
    <t>3.8.</t>
  </si>
  <si>
    <t>3.10.</t>
  </si>
  <si>
    <t>3.11.</t>
  </si>
  <si>
    <t xml:space="preserve">Speciālistu konsultācijas konstatētas atradnes gadījumā </t>
  </si>
  <si>
    <t xml:space="preserve">Ļaundabīgo audzēju primārie diagnostiskie izmeklējumi </t>
  </si>
  <si>
    <t>3.12.</t>
  </si>
  <si>
    <t>1.18.</t>
  </si>
  <si>
    <r>
      <t xml:space="preserve">1. Primārās ambulatorās veselības aprūpes (PVA) nodrošināšana </t>
    </r>
    <r>
      <rPr>
        <sz val="10"/>
        <rFont val="Times New Roman"/>
        <family val="1"/>
      </rPr>
      <t>(33.14.00.apakšprogramma)</t>
    </r>
  </si>
  <si>
    <r>
      <rPr>
        <b/>
        <sz val="10"/>
        <rFont val="Times New Roman"/>
        <family val="1"/>
      </rPr>
      <t>2. LABORATORISKO IZMEKLĒJUMU</t>
    </r>
    <r>
      <rPr>
        <sz val="10"/>
        <rFont val="Times New Roman"/>
        <family val="1"/>
      </rPr>
      <t xml:space="preserve"> nodrošināšana ambulatorajā aprūpē (33.15.00.apakšprogramma) </t>
    </r>
  </si>
  <si>
    <t>KURZEMES NODAĻA</t>
  </si>
  <si>
    <t>LATGALES NODAĻA</t>
  </si>
  <si>
    <t>RĪGAS NODAĻA</t>
  </si>
  <si>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Sekundārās ambulatorās veselības aprūpes</t>
    </r>
    <r>
      <rPr>
        <sz val="10"/>
        <rFont val="Times New Roman"/>
        <family val="1"/>
      </rPr>
      <t xml:space="preserve"> pakalpojumu apmaksa </t>
    </r>
    <r>
      <rPr>
        <b/>
        <sz val="10"/>
        <rFont val="Times New Roman"/>
        <family val="1"/>
      </rPr>
      <t>(SAVA</t>
    </r>
    <r>
      <rPr>
        <sz val="10"/>
        <rFont val="Times New Roman"/>
        <family val="1"/>
      </rPr>
      <t xml:space="preserve">) (33.16.00.apakšprogramma) </t>
    </r>
  </si>
  <si>
    <t>VIDZEMES NODAĻA</t>
  </si>
  <si>
    <t>ZEMGALES NODAĻA</t>
  </si>
  <si>
    <t>Pēcprofilakses izmeklējumi</t>
  </si>
  <si>
    <t xml:space="preserve">Laboratoriskie izmeklējumi </t>
  </si>
  <si>
    <t>1.19.</t>
  </si>
  <si>
    <t>3.13.</t>
  </si>
  <si>
    <t>1.20.</t>
  </si>
  <si>
    <t>Vēža skrīninga programmas reforma</t>
  </si>
  <si>
    <t>Mammogrāfija (stratēģiskais iepirkums)</t>
  </si>
  <si>
    <t>Ļaundabīgo audzēju sekundārie diagnostiskie izmeklējumi</t>
  </si>
  <si>
    <t>dzemdes kakla vēža skrīnings</t>
  </si>
  <si>
    <t>3.14.</t>
  </si>
  <si>
    <r>
      <t xml:space="preserve">AMBULATORĀ VESELĪBAS APRŪPE (AVA) - KOPĀ,  </t>
    </r>
    <r>
      <rPr>
        <sz val="10"/>
        <rFont val="Times New Roman"/>
        <family val="1"/>
      </rPr>
      <t>(1.+2.+3.)</t>
    </r>
    <r>
      <rPr>
        <sz val="10"/>
        <rFont val="Times New Roman"/>
        <family val="1"/>
      </rPr>
      <t xml:space="preserve"> </t>
    </r>
  </si>
  <si>
    <t>Profilaktiskie izmeklējumi</t>
  </si>
  <si>
    <t>Izmeklējumi sirds un asinsvadu slimību riska noteikšanai noteiktā vecumā (SCORE)</t>
  </si>
  <si>
    <t>Norēķini par 2018.gadu</t>
  </si>
  <si>
    <t>Zarnu vēža skrīninga programma</t>
  </si>
  <si>
    <t>Primārās profilakses algoritmu ieviešana (Sirds/asinsvadu programma)</t>
  </si>
  <si>
    <t>Sekundārās diagnostikas un izmeklēšanas algoritmu ieviešana PVA praksē (Sirds/asinsvadu programma)</t>
  </si>
  <si>
    <t>Valsts kompensētais pacienta līdzmaksājums</t>
  </si>
  <si>
    <t>1.6.1.</t>
  </si>
  <si>
    <t>1.6.2.</t>
  </si>
  <si>
    <t>1.6.3.</t>
  </si>
  <si>
    <t>1.6.4.</t>
  </si>
  <si>
    <t>1.14.1.</t>
  </si>
  <si>
    <t>1.14.2.</t>
  </si>
  <si>
    <t>Specifiskā imūnglobulīna (Synagi) iegāde neiznēsāto jaundzimušo profilaktiskai terapijai</t>
  </si>
  <si>
    <t>Medicīniskā apaugļošana  (stratēģiskais iepirkums)</t>
  </si>
  <si>
    <t xml:space="preserve">3.6. </t>
  </si>
  <si>
    <t>3.9.</t>
  </si>
  <si>
    <t>3.6.1.</t>
  </si>
  <si>
    <t>3.6.2.</t>
  </si>
  <si>
    <t>3.6.2.1.</t>
  </si>
  <si>
    <t>3.6.2.2.</t>
  </si>
  <si>
    <t>3.6.2.3.</t>
  </si>
  <si>
    <t>3.6.3.</t>
  </si>
  <si>
    <t>KOPĀ</t>
  </si>
  <si>
    <t>Reto slimību diagnostikas pieejamībai</t>
  </si>
  <si>
    <t>2.3.</t>
  </si>
  <si>
    <t>2.4.</t>
  </si>
  <si>
    <t>References laboratorija</t>
  </si>
  <si>
    <t>Aknu transplantācijai nepieciešamie izmeklējumi</t>
  </si>
  <si>
    <t>Izmeklējumi sirds un asinsvadu slimību riska noteikšanai noteiktā vecumā (SCORE) AP64</t>
  </si>
  <si>
    <t>Patvēruma meklētājiem sniegtie pakalpojumi, saskaņā ar valdības apstiprināto rīcības plānu AP57</t>
  </si>
  <si>
    <t>Pozitronu emisijas tomogrāfijas/datortomogrāfijas (PET/DT) izmeklējumi AP67</t>
  </si>
  <si>
    <t>3.15.</t>
  </si>
  <si>
    <t>3.16.</t>
  </si>
  <si>
    <t>3.17.</t>
  </si>
  <si>
    <t>STARPTAUTISKIE NORĒĶINI</t>
  </si>
  <si>
    <r>
      <rPr>
        <b/>
        <sz val="10"/>
        <rFont val="Times New Roman"/>
        <family val="1"/>
      </rPr>
      <t>Sekundārās ambulatorās veselības aprūpes</t>
    </r>
    <r>
      <rPr>
        <sz val="10"/>
        <rFont val="Times New Roman"/>
        <family val="1"/>
      </rPr>
      <t xml:space="preserve"> pakalpojumu apmaksa </t>
    </r>
    <r>
      <rPr>
        <b/>
        <sz val="10"/>
        <rFont val="Times New Roman"/>
        <family val="1"/>
      </rPr>
      <t>(SAVA</t>
    </r>
    <r>
      <rPr>
        <sz val="10"/>
        <rFont val="Times New Roman"/>
        <family val="1"/>
      </rPr>
      <t xml:space="preserve">) (33.16.00.apakšprogramma) </t>
    </r>
  </si>
  <si>
    <t>Starptautiskie norēķini</t>
  </si>
  <si>
    <t>2.5.</t>
  </si>
  <si>
    <t>Mutāciju noteikšana audzēju šūnās</t>
  </si>
  <si>
    <r>
      <t xml:space="preserve">1. Primārās ambulatorās veselības aprūpes (PVA) nodrošināšana </t>
    </r>
    <r>
      <rPr>
        <sz val="10"/>
        <rFont val="Times New Roman"/>
        <family val="1"/>
      </rPr>
      <t>(33.14.00. un 33.19.00 apakšprogramma)</t>
    </r>
  </si>
  <si>
    <t>Pacientu līdzmaksājuma kompensācija par atbrīvotajām kategorijām</t>
  </si>
  <si>
    <r>
      <t xml:space="preserve">Pacientu līdzmaksājuma kompensācija par atbrīvotajām kategorijām </t>
    </r>
    <r>
      <rPr>
        <u val="single"/>
        <sz val="9"/>
        <rFont val="Times New Roman"/>
        <family val="1"/>
      </rPr>
      <t>līguma ietvaros</t>
    </r>
  </si>
  <si>
    <t>Samazinājums pēc naudas plūsmas uz decembra norēķiniem</t>
  </si>
  <si>
    <t>2.6.</t>
  </si>
  <si>
    <t>Pārskats par ambulatorai veselības aprūpei plānotiem līdzekļiem, noslēgtiem līgumiem un faktisko izpildi 2019.gada 12 mēnešos</t>
  </si>
  <si>
    <t>Līgumos nesadalīti līdzekļi</t>
  </si>
  <si>
    <t>Maksājums par pacientam savlaicīgi atklātu vēzi 1. vai 2.stadijā 2018.gadā</t>
  </si>
  <si>
    <t>Maksājums par pacientam savlaicīgi atklātu vēzi 1. vai 2.stadijā 2019.gadā (aprēķins)</t>
  </si>
  <si>
    <t>Ģimenes ārstu kvalitātes maksājumu sistēmas reforma par 2019.gada IV.cet.- aprēķins</t>
  </si>
  <si>
    <t>Ģimenes ārstu kvalitātes maksājumu sistēmas reforma (papildus summa par 2018.gadu un 2019.gada I.-III.cet.)</t>
  </si>
  <si>
    <t>Ģimenes ārsta kontrolēto ambulatoro laboratorisko pakalpojumu samaksai paredzēto līdzekļu atlikuma izmaksa par 2018.gadu</t>
  </si>
  <si>
    <t>Ģimenes ārsta kontrolēto ambulatoro laboratorisko pakalpojumu samaksai paredzēto līdzekļu atlikuma izmaksa par 2019.gadu</t>
  </si>
  <si>
    <r>
      <t xml:space="preserve">AMBULATORĀ VESELĪBAS APRŪPE (AVA) - KOPĀ,  </t>
    </r>
    <r>
      <rPr>
        <sz val="10"/>
        <rFont val="Times New Roman"/>
        <family val="1"/>
      </rPr>
      <t xml:space="preserve">(1.+2.+3.) </t>
    </r>
  </si>
  <si>
    <t>Jauniešu garīgās veselības sekundārās profilakses programma garastāvokļa un uzvedības traucējumu novēršanai un seku mazināšanai (no1. aprīļa)</t>
  </si>
  <si>
    <t>3.18.</t>
  </si>
  <si>
    <t>3.19.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</si>
</sst>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[$-F400]h:mm:ss\ AM/PM"/>
    <numFmt numFmtId="182" formatCode="0.0%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\ ###\ ###"/>
    <numFmt numFmtId="189" formatCode="_-* #,##0_-;\-* #,##0_-;_-* &quot;-&quot;??_-;_-@_-"/>
    <numFmt numFmtId="190" formatCode="#,##0_ ;\-#,##0\ "/>
    <numFmt numFmtId="191" formatCode="0.0000"/>
    <numFmt numFmtId="192" formatCode="0.0000000"/>
    <numFmt numFmtId="193" formatCode="0.000000"/>
    <numFmt numFmtId="194" formatCode="0.00000"/>
    <numFmt numFmtId="195" formatCode="0.000"/>
    <numFmt numFmtId="196" formatCode="_(* #,##0.0_);_(* \(#,##0.0\);_(* &quot;-&quot;??_);_(@_)"/>
    <numFmt numFmtId="197" formatCode="_(* #,##0_);_(* \(#,##0\);_(* &quot;-&quot;??_);_(@_)"/>
    <numFmt numFmtId="198" formatCode="_(* #,##0.000_);_(* \(#,##0.000\);_(* &quot;-&quot;??_);_(@_)"/>
    <numFmt numFmtId="199" formatCode="_(* #,##0.0000_);_(* \(#,##0.0000\);_(* &quot;-&quot;??_);_(@_)"/>
    <numFmt numFmtId="200" formatCode="#,##0_ ;[Red]\-#,##0\ "/>
    <numFmt numFmtId="201" formatCode="#,##0.00_ ;[Red]\-#,##0.00\ "/>
  </numFmts>
  <fonts count="53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hair"/>
      <right style="hair"/>
      <top style="double"/>
      <bottom style="hair"/>
    </border>
    <border>
      <left style="hair"/>
      <right style="hair"/>
      <top style="double"/>
      <bottom style="thin"/>
    </border>
    <border>
      <left style="hair"/>
      <right style="hair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 wrapText="1"/>
    </xf>
    <xf numFmtId="4" fontId="2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4" fontId="3" fillId="34" borderId="14" xfId="0" applyNumberFormat="1" applyFont="1" applyFill="1" applyBorder="1" applyAlignment="1">
      <alignment horizontal="right" wrapText="1"/>
    </xf>
    <xf numFmtId="4" fontId="3" fillId="35" borderId="12" xfId="0" applyNumberFormat="1" applyFont="1" applyFill="1" applyBorder="1" applyAlignment="1">
      <alignment horizontal="right"/>
    </xf>
    <xf numFmtId="4" fontId="3" fillId="35" borderId="15" xfId="0" applyNumberFormat="1" applyFont="1" applyFill="1" applyBorder="1" applyAlignment="1">
      <alignment/>
    </xf>
    <xf numFmtId="4" fontId="3" fillId="35" borderId="15" xfId="0" applyNumberFormat="1" applyFont="1" applyFill="1" applyBorder="1" applyAlignment="1">
      <alignment horizontal="center"/>
    </xf>
    <xf numFmtId="4" fontId="3" fillId="35" borderId="15" xfId="0" applyNumberFormat="1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4" fontId="2" fillId="7" borderId="10" xfId="0" applyNumberFormat="1" applyFont="1" applyFill="1" applyBorder="1" applyAlignment="1">
      <alignment/>
    </xf>
    <xf numFmtId="4" fontId="2" fillId="7" borderId="10" xfId="0" applyNumberFormat="1" applyFont="1" applyFill="1" applyBorder="1" applyAlignment="1">
      <alignment horizontal="right"/>
    </xf>
    <xf numFmtId="4" fontId="2" fillId="7" borderId="10" xfId="0" applyNumberFormat="1" applyFont="1" applyFill="1" applyBorder="1" applyAlignment="1">
      <alignment wrapText="1"/>
    </xf>
    <xf numFmtId="4" fontId="6" fillId="7" borderId="10" xfId="0" applyNumberFormat="1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 horizontal="left" wrapText="1"/>
    </xf>
    <xf numFmtId="4" fontId="2" fillId="7" borderId="10" xfId="0" applyNumberFormat="1" applyFont="1" applyFill="1" applyBorder="1" applyAlignment="1">
      <alignment horizontal="left"/>
    </xf>
    <xf numFmtId="4" fontId="6" fillId="7" borderId="10" xfId="0" applyNumberFormat="1" applyFont="1" applyFill="1" applyBorder="1" applyAlignment="1">
      <alignment horizontal="right" wrapText="1"/>
    </xf>
    <xf numFmtId="4" fontId="6" fillId="7" borderId="10" xfId="0" applyNumberFormat="1" applyFont="1" applyFill="1" applyBorder="1" applyAlignment="1">
      <alignment horizontal="right"/>
    </xf>
    <xf numFmtId="4" fontId="2" fillId="7" borderId="10" xfId="0" applyNumberFormat="1" applyFont="1" applyFill="1" applyBorder="1" applyAlignment="1">
      <alignment horizontal="right" wrapText="1"/>
    </xf>
    <xf numFmtId="4" fontId="2" fillId="7" borderId="10" xfId="0" applyNumberFormat="1" applyFont="1" applyFill="1" applyBorder="1" applyAlignment="1">
      <alignment horizontal="center"/>
    </xf>
    <xf numFmtId="4" fontId="3" fillId="7" borderId="10" xfId="0" applyNumberFormat="1" applyFont="1" applyFill="1" applyBorder="1" applyAlignment="1">
      <alignment horizontal="right"/>
    </xf>
    <xf numFmtId="4" fontId="6" fillId="7" borderId="12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center" wrapText="1"/>
    </xf>
    <xf numFmtId="0" fontId="2" fillId="7" borderId="10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4" fontId="5" fillId="7" borderId="10" xfId="0" applyNumberFormat="1" applyFont="1" applyFill="1" applyBorder="1" applyAlignment="1">
      <alignment horizontal="center" wrapText="1"/>
    </xf>
    <xf numFmtId="0" fontId="2" fillId="7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4" fontId="3" fillId="7" borderId="10" xfId="0" applyNumberFormat="1" applyFont="1" applyFill="1" applyBorder="1" applyAlignment="1">
      <alignment horizontal="center"/>
    </xf>
    <xf numFmtId="4" fontId="8" fillId="7" borderId="10" xfId="0" applyNumberFormat="1" applyFont="1" applyFill="1" applyBorder="1" applyAlignment="1">
      <alignment horizontal="center"/>
    </xf>
    <xf numFmtId="4" fontId="3" fillId="35" borderId="16" xfId="0" applyNumberFormat="1" applyFont="1" applyFill="1" applyBorder="1" applyAlignment="1">
      <alignment horizontal="center" wrapText="1"/>
    </xf>
    <xf numFmtId="4" fontId="3" fillId="35" borderId="16" xfId="0" applyNumberFormat="1" applyFont="1" applyFill="1" applyBorder="1" applyAlignment="1">
      <alignment horizontal="right" wrapText="1"/>
    </xf>
    <xf numFmtId="4" fontId="6" fillId="7" borderId="10" xfId="0" applyNumberFormat="1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 horizontal="center" wrapText="1"/>
    </xf>
    <xf numFmtId="4" fontId="6" fillId="7" borderId="10" xfId="0" applyNumberFormat="1" applyFont="1" applyFill="1" applyBorder="1" applyAlignment="1">
      <alignment horizontal="center" vertical="center"/>
    </xf>
    <xf numFmtId="4" fontId="2" fillId="7" borderId="12" xfId="0" applyNumberFormat="1" applyFont="1" applyFill="1" applyBorder="1" applyAlignment="1">
      <alignment horizontal="left" wrapText="1"/>
    </xf>
    <xf numFmtId="0" fontId="2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" fontId="2" fillId="7" borderId="10" xfId="57" applyNumberFormat="1" applyFont="1" applyFill="1" applyBorder="1" applyAlignment="1">
      <alignment wrapText="1"/>
      <protection/>
    </xf>
    <xf numFmtId="4" fontId="2" fillId="7" borderId="12" xfId="57" applyNumberFormat="1" applyFont="1" applyFill="1" applyBorder="1" applyAlignment="1">
      <alignment horizontal="left" wrapText="1"/>
      <protection/>
    </xf>
    <xf numFmtId="4" fontId="2" fillId="33" borderId="10" xfId="57" applyNumberFormat="1" applyFont="1" applyFill="1" applyBorder="1" applyAlignment="1">
      <alignment wrapText="1"/>
      <protection/>
    </xf>
    <xf numFmtId="4" fontId="2" fillId="33" borderId="12" xfId="57" applyNumberFormat="1" applyFont="1" applyFill="1" applyBorder="1" applyAlignment="1">
      <alignment horizontal="left" wrapText="1"/>
      <protection/>
    </xf>
    <xf numFmtId="4" fontId="2" fillId="33" borderId="10" xfId="0" applyNumberFormat="1" applyFont="1" applyFill="1" applyBorder="1" applyAlignment="1">
      <alignment wrapText="1"/>
    </xf>
    <xf numFmtId="4" fontId="3" fillId="7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wrapText="1"/>
    </xf>
    <xf numFmtId="4" fontId="3" fillId="34" borderId="14" xfId="0" applyNumberFormat="1" applyFont="1" applyFill="1" applyBorder="1" applyAlignment="1">
      <alignment horizontal="left" wrapText="1"/>
    </xf>
    <xf numFmtId="4" fontId="3" fillId="35" borderId="12" xfId="0" applyNumberFormat="1" applyFont="1" applyFill="1" applyBorder="1" applyAlignment="1">
      <alignment wrapText="1"/>
    </xf>
    <xf numFmtId="0" fontId="11" fillId="35" borderId="12" xfId="0" applyFont="1" applyFill="1" applyBorder="1" applyAlignment="1">
      <alignment wrapText="1"/>
    </xf>
    <xf numFmtId="0" fontId="3" fillId="7" borderId="10" xfId="0" applyFont="1" applyFill="1" applyBorder="1" applyAlignment="1">
      <alignment horizontal="left"/>
    </xf>
    <xf numFmtId="4" fontId="2" fillId="7" borderId="17" xfId="0" applyNumberFormat="1" applyFont="1" applyFill="1" applyBorder="1" applyAlignment="1">
      <alignment horizontal="center" vertical="center" wrapText="1"/>
    </xf>
    <xf numFmtId="4" fontId="2" fillId="7" borderId="12" xfId="0" applyNumberFormat="1" applyFont="1" applyFill="1" applyBorder="1" applyAlignment="1">
      <alignment horizontal="center" vertical="center" wrapText="1"/>
    </xf>
    <xf numFmtId="4" fontId="2" fillId="7" borderId="17" xfId="57" applyNumberFormat="1" applyFont="1" applyFill="1" applyBorder="1" applyAlignment="1">
      <alignment horizontal="center" vertical="center" wrapText="1"/>
      <protection/>
    </xf>
    <xf numFmtId="4" fontId="2" fillId="7" borderId="12" xfId="57" applyNumberFormat="1" applyFont="1" applyFill="1" applyBorder="1" applyAlignment="1">
      <alignment horizontal="center" vertical="center" wrapText="1"/>
      <protection/>
    </xf>
    <xf numFmtId="0" fontId="3" fillId="7" borderId="10" xfId="0" applyFont="1" applyFill="1" applyBorder="1" applyAlignment="1">
      <alignment horizontal="left" wrapText="1"/>
    </xf>
    <xf numFmtId="4" fontId="2" fillId="35" borderId="15" xfId="0" applyNumberFormat="1" applyFont="1" applyFill="1" applyBorder="1" applyAlignment="1">
      <alignment wrapText="1"/>
    </xf>
    <xf numFmtId="0" fontId="9" fillId="35" borderId="15" xfId="0" applyFont="1" applyFill="1" applyBorder="1" applyAlignment="1">
      <alignment wrapText="1"/>
    </xf>
    <xf numFmtId="0" fontId="3" fillId="0" borderId="10" xfId="0" applyFont="1" applyBorder="1" applyAlignment="1">
      <alignment horizontal="left"/>
    </xf>
    <xf numFmtId="4" fontId="2" fillId="33" borderId="17" xfId="57" applyNumberFormat="1" applyFont="1" applyFill="1" applyBorder="1" applyAlignment="1">
      <alignment horizontal="center" vertical="center" wrapText="1"/>
      <protection/>
    </xf>
    <xf numFmtId="4" fontId="2" fillId="33" borderId="12" xfId="57" applyNumberFormat="1" applyFont="1" applyFill="1" applyBorder="1" applyAlignment="1">
      <alignment horizontal="center" vertical="center" wrapText="1"/>
      <protection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4" fontId="2" fillId="35" borderId="16" xfId="0" applyNumberFormat="1" applyFont="1" applyFill="1" applyBorder="1" applyAlignment="1">
      <alignment wrapText="1"/>
    </xf>
    <xf numFmtId="0" fontId="9" fillId="35" borderId="16" xfId="0" applyFont="1" applyFill="1" applyBorder="1" applyAlignment="1">
      <alignment wrapText="1"/>
    </xf>
    <xf numFmtId="4" fontId="2" fillId="0" borderId="0" xfId="0" applyNumberFormat="1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2 3" xfId="59"/>
    <cellStyle name="Normal 3" xfId="60"/>
    <cellStyle name="Normal 9" xfId="61"/>
    <cellStyle name="Note" xfId="62"/>
    <cellStyle name="Output" xfId="63"/>
    <cellStyle name="Percent" xfId="64"/>
    <cellStyle name="Percent 2" xfId="65"/>
    <cellStyle name="Percent 3" xfId="66"/>
    <cellStyle name="Percent 4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0"/>
  <sheetViews>
    <sheetView tabSelected="1" zoomScale="90" zoomScaleNormal="90" zoomScalePageLayoutView="0" workbookViewId="0" topLeftCell="B1">
      <pane xSplit="2" ySplit="5" topLeftCell="D111" activePane="bottomRight" state="frozen"/>
      <selection pane="topLeft" activeCell="B1" sqref="B1"/>
      <selection pane="topRight" activeCell="D1" sqref="D1"/>
      <selection pane="bottomLeft" activeCell="B6" sqref="B6"/>
      <selection pane="bottomRight" activeCell="L54" sqref="L54"/>
    </sheetView>
  </sheetViews>
  <sheetFormatPr defaultColWidth="8.88671875" defaultRowHeight="15"/>
  <cols>
    <col min="1" max="1" width="6.4453125" style="26" hidden="1" customWidth="1"/>
    <col min="2" max="2" width="4.77734375" style="28" customWidth="1"/>
    <col min="3" max="3" width="31.88671875" style="1" customWidth="1"/>
    <col min="4" max="5" width="10.88671875" style="27" customWidth="1"/>
    <col min="6" max="7" width="10.4453125" style="27" customWidth="1"/>
    <col min="8" max="8" width="9.4453125" style="27" customWidth="1"/>
    <col min="9" max="9" width="10.4453125" style="27" customWidth="1"/>
    <col min="10" max="10" width="10.10546875" style="27" customWidth="1"/>
    <col min="11" max="11" width="8.88671875" style="1" customWidth="1"/>
    <col min="12" max="12" width="10.10546875" style="1" bestFit="1" customWidth="1"/>
    <col min="13" max="16384" width="8.88671875" style="1" customWidth="1"/>
  </cols>
  <sheetData>
    <row r="1" spans="2:10" ht="35.25" customHeight="1">
      <c r="B1" s="94" t="s">
        <v>136</v>
      </c>
      <c r="C1" s="94"/>
      <c r="D1" s="94"/>
      <c r="E1" s="94"/>
      <c r="F1" s="94"/>
      <c r="G1" s="94"/>
      <c r="H1" s="94"/>
      <c r="I1" s="94"/>
      <c r="J1" s="94"/>
    </row>
    <row r="2" spans="2:10" ht="9" customHeight="1">
      <c r="B2" s="29"/>
      <c r="C2" s="29"/>
      <c r="D2" s="30"/>
      <c r="E2" s="30"/>
      <c r="F2" s="30"/>
      <c r="G2" s="30"/>
      <c r="H2" s="30"/>
      <c r="I2" s="30"/>
      <c r="J2" s="30"/>
    </row>
    <row r="3" spans="1:10" s="28" customFormat="1" ht="9.75" customHeight="1">
      <c r="A3" s="43"/>
      <c r="B3" s="95" t="s">
        <v>14</v>
      </c>
      <c r="C3" s="95" t="s">
        <v>15</v>
      </c>
      <c r="D3" s="96" t="s">
        <v>16</v>
      </c>
      <c r="E3" s="96" t="s">
        <v>17</v>
      </c>
      <c r="F3" s="96" t="s">
        <v>26</v>
      </c>
      <c r="G3" s="96" t="s">
        <v>33</v>
      </c>
      <c r="H3" s="97" t="s">
        <v>132</v>
      </c>
      <c r="I3" s="96" t="s">
        <v>40</v>
      </c>
      <c r="J3" s="97" t="s">
        <v>133</v>
      </c>
    </row>
    <row r="4" spans="1:10" s="28" customFormat="1" ht="15.75" customHeight="1">
      <c r="A4" s="43"/>
      <c r="B4" s="95"/>
      <c r="C4" s="95"/>
      <c r="D4" s="96"/>
      <c r="E4" s="96"/>
      <c r="F4" s="96"/>
      <c r="G4" s="96"/>
      <c r="H4" s="97"/>
      <c r="I4" s="96"/>
      <c r="J4" s="97"/>
    </row>
    <row r="5" spans="1:10" s="28" customFormat="1" ht="56.25" customHeight="1">
      <c r="A5" s="43"/>
      <c r="B5" s="95"/>
      <c r="C5" s="95"/>
      <c r="D5" s="96"/>
      <c r="E5" s="96"/>
      <c r="F5" s="96"/>
      <c r="G5" s="96"/>
      <c r="H5" s="97"/>
      <c r="I5" s="96"/>
      <c r="J5" s="97"/>
    </row>
    <row r="6" spans="1:10" s="5" customFormat="1" ht="12" thickBot="1">
      <c r="A6" s="38"/>
      <c r="B6" s="35">
        <v>1</v>
      </c>
      <c r="C6" s="35">
        <v>2</v>
      </c>
      <c r="D6" s="36">
        <v>3</v>
      </c>
      <c r="E6" s="36">
        <v>4</v>
      </c>
      <c r="F6" s="36">
        <v>5</v>
      </c>
      <c r="G6" s="35">
        <v>6</v>
      </c>
      <c r="H6" s="35">
        <v>7</v>
      </c>
      <c r="I6" s="35">
        <v>8</v>
      </c>
      <c r="J6" s="35">
        <v>9</v>
      </c>
    </row>
    <row r="7" spans="1:10" s="5" customFormat="1" ht="16.5" customHeight="1" thickBot="1" thickTop="1">
      <c r="A7" s="38"/>
      <c r="B7" s="98" t="s">
        <v>114</v>
      </c>
      <c r="C7" s="98"/>
      <c r="D7" s="98"/>
      <c r="E7" s="98"/>
      <c r="F7" s="98"/>
      <c r="G7" s="98"/>
      <c r="H7" s="98"/>
      <c r="I7" s="98"/>
      <c r="J7" s="98"/>
    </row>
    <row r="8" spans="1:10" s="2" customFormat="1" ht="30" customHeight="1" thickBot="1" thickTop="1">
      <c r="A8" s="20" t="s">
        <v>20</v>
      </c>
      <c r="B8" s="99" t="s">
        <v>90</v>
      </c>
      <c r="C8" s="99"/>
      <c r="D8" s="44">
        <f>D9+D43+D54</f>
        <v>388036362</v>
      </c>
      <c r="E8" s="44">
        <f>E9+E43+E54</f>
        <v>388962950.88</v>
      </c>
      <c r="F8" s="44">
        <f>F9+F43+F54</f>
        <v>386326442.77</v>
      </c>
      <c r="G8" s="44">
        <f>G9+G43+G54</f>
        <v>375990861.3599999</v>
      </c>
      <c r="H8" s="44">
        <f>H9+H54</f>
        <v>13841556.82</v>
      </c>
      <c r="I8" s="44">
        <f>I9+I43+I54</f>
        <v>373109952.12999994</v>
      </c>
      <c r="J8" s="44">
        <f>J9+J54</f>
        <v>13793683.239999998</v>
      </c>
    </row>
    <row r="9" spans="1:10" s="3" customFormat="1" ht="27.75" customHeight="1" thickTop="1">
      <c r="A9" s="20"/>
      <c r="B9" s="100" t="s">
        <v>131</v>
      </c>
      <c r="C9" s="101"/>
      <c r="D9" s="45">
        <f>D10+D11+D12+D14+D16+D17+D22+D23+D24+D25+D26+D27+D28+D29+D37+D34+D33+D32+D36+D38</f>
        <v>124256725</v>
      </c>
      <c r="E9" s="45">
        <f>E10+E11+E12+E14+E16+E17+E22+E23+E24+E25+E26+E27+E28+E29+E37+E34+E33+E32+E36+E38</f>
        <v>125545417.97999996</v>
      </c>
      <c r="F9" s="45">
        <f>F10+F11+F12+F14+F16+F17+F22+F23+F24+F25+F26+F27+F28+F29+F39+F34+F33+F32+F40</f>
        <v>123896060.04</v>
      </c>
      <c r="G9" s="45">
        <f>G10+G11+G12+G14+G16+G17+G22+G23+G24+G25+G26+G27+G28+G29+G41+G34+G33+G13+G35+G15+G32</f>
        <v>121672894.62999994</v>
      </c>
      <c r="H9" s="45">
        <f>H10+H11+H22+H25+H29+H41</f>
        <v>4027588.080000001</v>
      </c>
      <c r="I9" s="45">
        <f>I10+I11+I12+I14+I16+I17+I22+I23+I24+I25+I26+I27+I28+I29+I41+I34+I33+I13+I35+I15+I32</f>
        <v>121664471.51999992</v>
      </c>
      <c r="J9" s="45">
        <f>J10+J11+J22+J25+J29+J41</f>
        <v>4027588.080000001</v>
      </c>
    </row>
    <row r="10" spans="1:10" s="3" customFormat="1" ht="12.75">
      <c r="A10" s="20"/>
      <c r="B10" s="59" t="s">
        <v>21</v>
      </c>
      <c r="C10" s="50" t="s">
        <v>25</v>
      </c>
      <c r="D10" s="51">
        <f aca="true" t="shared" si="0" ref="D10:J11">D87+D152+D218+D290+D356</f>
        <v>45625064</v>
      </c>
      <c r="E10" s="51">
        <f t="shared" si="0"/>
        <v>45395879.79999996</v>
      </c>
      <c r="F10" s="51">
        <f t="shared" si="0"/>
        <v>44417581.099999994</v>
      </c>
      <c r="G10" s="51">
        <f aca="true" t="shared" si="1" ref="G10:G16">G87+G152+G218+G290+G356</f>
        <v>45537317.360000014</v>
      </c>
      <c r="H10" s="51">
        <f t="shared" si="0"/>
        <v>2747222.5500000007</v>
      </c>
      <c r="I10" s="51">
        <f aca="true" t="shared" si="2" ref="I10:I16">I87+I152+I218+I290+I356</f>
        <v>45537317.360000014</v>
      </c>
      <c r="J10" s="51">
        <f t="shared" si="0"/>
        <v>2747222.5500000007</v>
      </c>
    </row>
    <row r="11" spans="1:10" s="3" customFormat="1" ht="25.5">
      <c r="A11" s="20"/>
      <c r="B11" s="59" t="s">
        <v>18</v>
      </c>
      <c r="C11" s="52" t="s">
        <v>43</v>
      </c>
      <c r="D11" s="51">
        <f t="shared" si="0"/>
        <v>174256</v>
      </c>
      <c r="E11" s="51">
        <f t="shared" si="0"/>
        <v>174256</v>
      </c>
      <c r="F11" s="51">
        <f t="shared" si="0"/>
        <v>221019.61000000004</v>
      </c>
      <c r="G11" s="51">
        <f t="shared" si="1"/>
        <v>202999.70999999988</v>
      </c>
      <c r="H11" s="51">
        <f t="shared" si="0"/>
        <v>40692.39000000002</v>
      </c>
      <c r="I11" s="51">
        <f t="shared" si="2"/>
        <v>202999.70999999988</v>
      </c>
      <c r="J11" s="51">
        <f t="shared" si="0"/>
        <v>40692.39000000002</v>
      </c>
    </row>
    <row r="12" spans="1:10" s="3" customFormat="1" ht="25.5">
      <c r="A12" s="20"/>
      <c r="B12" s="105" t="s">
        <v>19</v>
      </c>
      <c r="C12" s="88" t="s">
        <v>138</v>
      </c>
      <c r="D12" s="51">
        <f>D89+D154+D220+D292+D358</f>
        <v>368910</v>
      </c>
      <c r="E12" s="51">
        <f>E89+E154+E220+E292+E358</f>
        <v>355672</v>
      </c>
      <c r="F12" s="51">
        <f>F89+F154+F220+F292+F358</f>
        <v>269025</v>
      </c>
      <c r="G12" s="51">
        <f t="shared" si="1"/>
        <v>269475</v>
      </c>
      <c r="H12" s="53" t="s">
        <v>31</v>
      </c>
      <c r="I12" s="51">
        <f t="shared" si="2"/>
        <v>269475</v>
      </c>
      <c r="J12" s="53" t="s">
        <v>31</v>
      </c>
    </row>
    <row r="13" spans="1:10" s="3" customFormat="1" ht="38.25">
      <c r="A13" s="20"/>
      <c r="B13" s="106"/>
      <c r="C13" s="88" t="s">
        <v>139</v>
      </c>
      <c r="D13" s="51"/>
      <c r="E13" s="51"/>
      <c r="F13" s="51"/>
      <c r="G13" s="51">
        <f t="shared" si="1"/>
        <v>368910</v>
      </c>
      <c r="H13" s="53"/>
      <c r="I13" s="51">
        <f t="shared" si="2"/>
        <v>368910</v>
      </c>
      <c r="J13" s="53"/>
    </row>
    <row r="14" spans="1:10" s="3" customFormat="1" ht="51">
      <c r="A14" s="20"/>
      <c r="B14" s="105" t="s">
        <v>30</v>
      </c>
      <c r="C14" s="52" t="s">
        <v>142</v>
      </c>
      <c r="D14" s="51">
        <f>D91+D156+D222+D294+D360</f>
        <v>94790</v>
      </c>
      <c r="E14" s="51">
        <f>E91+E156+E222+E294+E360</f>
        <v>94790.01</v>
      </c>
      <c r="F14" s="51">
        <f>F91+F156+F222+F294+F360</f>
        <v>94730.3</v>
      </c>
      <c r="G14" s="51">
        <f t="shared" si="1"/>
        <v>94789.77999999998</v>
      </c>
      <c r="H14" s="53" t="s">
        <v>31</v>
      </c>
      <c r="I14" s="51">
        <f t="shared" si="2"/>
        <v>94789.77999999998</v>
      </c>
      <c r="J14" s="53" t="s">
        <v>31</v>
      </c>
    </row>
    <row r="15" spans="1:10" s="3" customFormat="1" ht="51">
      <c r="A15" s="20"/>
      <c r="B15" s="106"/>
      <c r="C15" s="52" t="s">
        <v>143</v>
      </c>
      <c r="D15" s="51"/>
      <c r="E15" s="51"/>
      <c r="F15" s="51"/>
      <c r="G15" s="51">
        <f t="shared" si="1"/>
        <v>47314.33</v>
      </c>
      <c r="H15" s="53"/>
      <c r="I15" s="51">
        <f t="shared" si="2"/>
        <v>47314.33</v>
      </c>
      <c r="J15" s="53"/>
    </row>
    <row r="16" spans="1:10" s="3" customFormat="1" ht="27.75" customHeight="1">
      <c r="A16" s="20"/>
      <c r="B16" s="59" t="s">
        <v>28</v>
      </c>
      <c r="C16" s="54" t="s">
        <v>58</v>
      </c>
      <c r="D16" s="51">
        <f>D93+D158+D224+D296+D362</f>
        <v>7393147</v>
      </c>
      <c r="E16" s="51">
        <f>E93+E158+E224+E296+E362</f>
        <v>7347576.580000001</v>
      </c>
      <c r="F16" s="51">
        <f>F93+F158+F224+F296+F362</f>
        <v>6714025.240000008</v>
      </c>
      <c r="G16" s="51">
        <f t="shared" si="1"/>
        <v>7320791.199999958</v>
      </c>
      <c r="H16" s="53" t="s">
        <v>31</v>
      </c>
      <c r="I16" s="51">
        <f t="shared" si="2"/>
        <v>7320791.199999958</v>
      </c>
      <c r="J16" s="53" t="s">
        <v>31</v>
      </c>
    </row>
    <row r="17" spans="1:10" s="3" customFormat="1" ht="12.75">
      <c r="A17" s="20"/>
      <c r="B17" s="59" t="s">
        <v>29</v>
      </c>
      <c r="C17" s="55" t="s">
        <v>6</v>
      </c>
      <c r="D17" s="51">
        <f>D18+D19+D20+D21</f>
        <v>3741822</v>
      </c>
      <c r="E17" s="51">
        <f>E18+E19+E20+E21</f>
        <v>3687485.6599999997</v>
      </c>
      <c r="F17" s="51">
        <f>F18+F19+F20+F21</f>
        <v>3357613.1399999997</v>
      </c>
      <c r="G17" s="51">
        <f>G18+G19+G20+G21</f>
        <v>3662499.679999999</v>
      </c>
      <c r="H17" s="53" t="s">
        <v>31</v>
      </c>
      <c r="I17" s="51">
        <f>I18+I19+I20+I21</f>
        <v>3662499.679999999</v>
      </c>
      <c r="J17" s="53" t="s">
        <v>31</v>
      </c>
    </row>
    <row r="18" spans="1:10" s="17" customFormat="1" ht="29.25" customHeight="1">
      <c r="A18" s="21"/>
      <c r="B18" s="72" t="s">
        <v>98</v>
      </c>
      <c r="C18" s="56" t="s">
        <v>51</v>
      </c>
      <c r="D18" s="57">
        <f aca="true" t="shared" si="3" ref="D18:G21">D95+D160+D226+D298+D364</f>
        <v>322856</v>
      </c>
      <c r="E18" s="57">
        <f t="shared" si="3"/>
        <v>320954.05000000005</v>
      </c>
      <c r="F18" s="57">
        <f t="shared" si="3"/>
        <v>296131.89</v>
      </c>
      <c r="G18" s="57">
        <f t="shared" si="3"/>
        <v>322850.44999999995</v>
      </c>
      <c r="H18" s="53" t="s">
        <v>31</v>
      </c>
      <c r="I18" s="57">
        <f aca="true" t="shared" si="4" ref="I18:I28">I95+I160+I226+I298+I364</f>
        <v>322850.44999999995</v>
      </c>
      <c r="J18" s="53" t="s">
        <v>31</v>
      </c>
    </row>
    <row r="19" spans="1:10" s="17" customFormat="1" ht="25.5">
      <c r="A19" s="21"/>
      <c r="B19" s="72" t="s">
        <v>99</v>
      </c>
      <c r="C19" s="56" t="s">
        <v>41</v>
      </c>
      <c r="D19" s="57">
        <f t="shared" si="3"/>
        <v>2781293</v>
      </c>
      <c r="E19" s="57">
        <f t="shared" si="3"/>
        <v>2733337.87</v>
      </c>
      <c r="F19" s="57">
        <f t="shared" si="3"/>
        <v>2496461.21</v>
      </c>
      <c r="G19" s="57">
        <f t="shared" si="3"/>
        <v>2723869.71</v>
      </c>
      <c r="H19" s="53" t="s">
        <v>31</v>
      </c>
      <c r="I19" s="57">
        <f t="shared" si="4"/>
        <v>2723869.71</v>
      </c>
      <c r="J19" s="53" t="s">
        <v>31</v>
      </c>
    </row>
    <row r="20" spans="1:10" s="17" customFormat="1" ht="25.5">
      <c r="A20" s="21"/>
      <c r="B20" s="72" t="s">
        <v>100</v>
      </c>
      <c r="C20" s="56" t="s">
        <v>1</v>
      </c>
      <c r="D20" s="57">
        <f t="shared" si="3"/>
        <v>426075</v>
      </c>
      <c r="E20" s="57">
        <f t="shared" si="3"/>
        <v>423903.45999999985</v>
      </c>
      <c r="F20" s="57">
        <f t="shared" si="3"/>
        <v>387625.7799999998</v>
      </c>
      <c r="G20" s="57">
        <f t="shared" si="3"/>
        <v>422693.50999999885</v>
      </c>
      <c r="H20" s="53" t="s">
        <v>31</v>
      </c>
      <c r="I20" s="57">
        <f t="shared" si="4"/>
        <v>422693.50999999885</v>
      </c>
      <c r="J20" s="53" t="s">
        <v>31</v>
      </c>
    </row>
    <row r="21" spans="1:10" s="17" customFormat="1" ht="13.5">
      <c r="A21" s="21"/>
      <c r="B21" s="72" t="s">
        <v>101</v>
      </c>
      <c r="C21" s="57" t="s">
        <v>27</v>
      </c>
      <c r="D21" s="57">
        <f t="shared" si="3"/>
        <v>211598</v>
      </c>
      <c r="E21" s="57">
        <f t="shared" si="3"/>
        <v>209290.28</v>
      </c>
      <c r="F21" s="57">
        <f t="shared" si="3"/>
        <v>177394.26</v>
      </c>
      <c r="G21" s="57">
        <f t="shared" si="3"/>
        <v>193086.00999999998</v>
      </c>
      <c r="H21" s="53" t="s">
        <v>31</v>
      </c>
      <c r="I21" s="57">
        <f t="shared" si="4"/>
        <v>193086.00999999998</v>
      </c>
      <c r="J21" s="53" t="s">
        <v>31</v>
      </c>
    </row>
    <row r="22" spans="1:57" s="13" customFormat="1" ht="15.75">
      <c r="A22" s="37"/>
      <c r="B22" s="73" t="s">
        <v>3</v>
      </c>
      <c r="C22" s="55" t="s">
        <v>2</v>
      </c>
      <c r="D22" s="52">
        <f>D99+D164+D230+D302+D368+181048+28171</f>
        <v>5184516</v>
      </c>
      <c r="E22" s="52">
        <f>E99+E164+E230+E302+E368+181048+28171</f>
        <v>5184516</v>
      </c>
      <c r="F22" s="52">
        <f>F99+F164+F230+F302+F368</f>
        <v>6451591.39</v>
      </c>
      <c r="G22" s="52">
        <f>G99+G164+G230+G302+G368</f>
        <v>5763372.969999999</v>
      </c>
      <c r="H22" s="58">
        <f>H99+H164+H230+H302+H368</f>
        <v>1233581.4899999998</v>
      </c>
      <c r="I22" s="58">
        <f t="shared" si="4"/>
        <v>5763372.969999999</v>
      </c>
      <c r="J22" s="58">
        <f>J99+J164+J230+J302+J368</f>
        <v>1233581.4899999998</v>
      </c>
      <c r="K22" s="11"/>
      <c r="L22" s="12"/>
      <c r="M22" s="11"/>
      <c r="N22" s="12"/>
      <c r="O22" s="11"/>
      <c r="P22" s="12"/>
      <c r="Q22" s="11"/>
      <c r="R22" s="12"/>
      <c r="S22" s="11"/>
      <c r="T22" s="12"/>
      <c r="U22" s="11"/>
      <c r="V22" s="12"/>
      <c r="W22" s="11"/>
      <c r="X22" s="12"/>
      <c r="Y22" s="11"/>
      <c r="Z22" s="12"/>
      <c r="AA22" s="11"/>
      <c r="AB22" s="12"/>
      <c r="AC22" s="11"/>
      <c r="AD22" s="12"/>
      <c r="AE22" s="11"/>
      <c r="AF22" s="12"/>
      <c r="AG22" s="11"/>
      <c r="AH22" s="12"/>
      <c r="AI22" s="11"/>
      <c r="AJ22" s="12"/>
      <c r="AK22" s="11"/>
      <c r="AL22" s="12"/>
      <c r="AM22" s="11"/>
      <c r="AN22" s="12"/>
      <c r="AO22" s="11"/>
      <c r="AP22" s="12"/>
      <c r="AQ22" s="11"/>
      <c r="AR22" s="12"/>
      <c r="AS22" s="11"/>
      <c r="AT22" s="12"/>
      <c r="AU22" s="11"/>
      <c r="AV22" s="12"/>
      <c r="AW22" s="11"/>
      <c r="AX22" s="12"/>
      <c r="AY22" s="11"/>
      <c r="AZ22" s="12"/>
      <c r="BA22" s="11"/>
      <c r="BB22" s="12"/>
      <c r="BC22" s="11"/>
      <c r="BD22" s="12"/>
      <c r="BE22" s="11"/>
    </row>
    <row r="23" spans="1:10" s="4" customFormat="1" ht="25.5" customHeight="1">
      <c r="A23" s="20"/>
      <c r="B23" s="73" t="s">
        <v>4</v>
      </c>
      <c r="C23" s="52" t="s">
        <v>12</v>
      </c>
      <c r="D23" s="58">
        <f aca="true" t="shared" si="5" ref="D23:G27">D100+D165+D231+D303+D369</f>
        <v>29848314</v>
      </c>
      <c r="E23" s="58">
        <f t="shared" si="5"/>
        <v>29845821.580000002</v>
      </c>
      <c r="F23" s="58">
        <f t="shared" si="5"/>
        <v>27479332.72</v>
      </c>
      <c r="G23" s="58">
        <f t="shared" si="5"/>
        <v>29973893.60999996</v>
      </c>
      <c r="H23" s="51"/>
      <c r="I23" s="51">
        <f t="shared" si="4"/>
        <v>29973893.60999996</v>
      </c>
      <c r="J23" s="59" t="s">
        <v>31</v>
      </c>
    </row>
    <row r="24" spans="1:10" s="17" customFormat="1" ht="13.5">
      <c r="A24" s="21"/>
      <c r="B24" s="59" t="s">
        <v>5</v>
      </c>
      <c r="C24" s="50" t="s">
        <v>13</v>
      </c>
      <c r="D24" s="51">
        <f t="shared" si="5"/>
        <v>238905</v>
      </c>
      <c r="E24" s="51">
        <f t="shared" si="5"/>
        <v>196641.58000000002</v>
      </c>
      <c r="F24" s="51">
        <f t="shared" si="5"/>
        <v>150460.29000000004</v>
      </c>
      <c r="G24" s="51">
        <f t="shared" si="5"/>
        <v>169426.76</v>
      </c>
      <c r="H24" s="51"/>
      <c r="I24" s="51">
        <f t="shared" si="4"/>
        <v>169426.76</v>
      </c>
      <c r="J24" s="59" t="s">
        <v>31</v>
      </c>
    </row>
    <row r="25" spans="1:10" s="17" customFormat="1" ht="16.5" customHeight="1">
      <c r="A25" s="21"/>
      <c r="B25" s="73" t="s">
        <v>7</v>
      </c>
      <c r="C25" s="54" t="s">
        <v>52</v>
      </c>
      <c r="D25" s="51">
        <f t="shared" si="5"/>
        <v>716720</v>
      </c>
      <c r="E25" s="51">
        <f t="shared" si="5"/>
        <v>716720.59</v>
      </c>
      <c r="F25" s="51">
        <f t="shared" si="5"/>
        <v>691581.62</v>
      </c>
      <c r="G25" s="51">
        <f t="shared" si="5"/>
        <v>746500.36</v>
      </c>
      <c r="H25" s="51">
        <f>H102+H167+H233+H305+H371</f>
        <v>2206.68</v>
      </c>
      <c r="I25" s="51">
        <f t="shared" si="4"/>
        <v>746500.36</v>
      </c>
      <c r="J25" s="51">
        <f>J102+J167+J233+J305+J371</f>
        <v>2206.68</v>
      </c>
    </row>
    <row r="26" spans="1:10" s="3" customFormat="1" ht="26.25" customHeight="1">
      <c r="A26" s="20"/>
      <c r="B26" s="59" t="s">
        <v>8</v>
      </c>
      <c r="C26" s="52" t="s">
        <v>23</v>
      </c>
      <c r="D26" s="58">
        <f t="shared" si="5"/>
        <v>850208</v>
      </c>
      <c r="E26" s="58">
        <f t="shared" si="5"/>
        <v>850207.5</v>
      </c>
      <c r="F26" s="58">
        <f t="shared" si="5"/>
        <v>774868.11</v>
      </c>
      <c r="G26" s="58">
        <f t="shared" si="5"/>
        <v>848235.53</v>
      </c>
      <c r="H26" s="59" t="s">
        <v>31</v>
      </c>
      <c r="I26" s="51">
        <f t="shared" si="4"/>
        <v>848235.53</v>
      </c>
      <c r="J26" s="59" t="s">
        <v>31</v>
      </c>
    </row>
    <row r="27" spans="1:10" s="3" customFormat="1" ht="25.5" customHeight="1">
      <c r="A27" s="20"/>
      <c r="B27" s="59" t="s">
        <v>9</v>
      </c>
      <c r="C27" s="52" t="s">
        <v>35</v>
      </c>
      <c r="D27" s="51">
        <f t="shared" si="5"/>
        <v>79121</v>
      </c>
      <c r="E27" s="51">
        <f t="shared" si="5"/>
        <v>79121</v>
      </c>
      <c r="F27" s="51">
        <f t="shared" si="5"/>
        <v>59769.28</v>
      </c>
      <c r="G27" s="51">
        <f t="shared" si="5"/>
        <v>61954.65999999999</v>
      </c>
      <c r="H27" s="59" t="s">
        <v>31</v>
      </c>
      <c r="I27" s="51">
        <f t="shared" si="4"/>
        <v>61954.65999999999</v>
      </c>
      <c r="J27" s="59" t="s">
        <v>31</v>
      </c>
    </row>
    <row r="28" spans="1:10" s="3" customFormat="1" ht="15.75" customHeight="1">
      <c r="A28" s="20"/>
      <c r="B28" s="59" t="s">
        <v>44</v>
      </c>
      <c r="C28" s="50" t="s">
        <v>22</v>
      </c>
      <c r="D28" s="51">
        <f>D105+D170+D236+D308+D374-326718</f>
        <v>17303761</v>
      </c>
      <c r="E28" s="51">
        <f>E105+E170+E236+E308+E374</f>
        <v>17630479</v>
      </c>
      <c r="F28" s="51">
        <f>F105+F170+F236+F308+F374</f>
        <v>15712819.100000001</v>
      </c>
      <c r="G28" s="51">
        <f>G105+G170+G236+G308+G374</f>
        <v>16485528.620000001</v>
      </c>
      <c r="H28" s="59" t="s">
        <v>31</v>
      </c>
      <c r="I28" s="51">
        <f t="shared" si="4"/>
        <v>16481910.149999999</v>
      </c>
      <c r="J28" s="59" t="s">
        <v>31</v>
      </c>
    </row>
    <row r="29" spans="1:10" s="3" customFormat="1" ht="25.5">
      <c r="A29" s="20"/>
      <c r="B29" s="59" t="s">
        <v>46</v>
      </c>
      <c r="C29" s="52" t="s">
        <v>45</v>
      </c>
      <c r="D29" s="51">
        <f>D30+D31</f>
        <v>7876673</v>
      </c>
      <c r="E29" s="51">
        <f>E30+E31</f>
        <v>7876674</v>
      </c>
      <c r="F29" s="51">
        <f>F30+F31</f>
        <v>7059977.259999999</v>
      </c>
      <c r="G29" s="51">
        <f>G30+G31</f>
        <v>7635907.5</v>
      </c>
      <c r="H29" s="51">
        <f>H31</f>
        <v>3884.9700000000003</v>
      </c>
      <c r="I29" s="51">
        <f>I30+I31</f>
        <v>7631102.86</v>
      </c>
      <c r="J29" s="51">
        <f>J31</f>
        <v>3884.9700000000003</v>
      </c>
    </row>
    <row r="30" spans="1:10" s="3" customFormat="1" ht="51">
      <c r="A30" s="20"/>
      <c r="B30" s="74" t="s">
        <v>102</v>
      </c>
      <c r="C30" s="56" t="s">
        <v>54</v>
      </c>
      <c r="D30" s="57">
        <f aca="true" t="shared" si="6" ref="D30:G31">D107+D172+D238+D310+D376</f>
        <v>7742528</v>
      </c>
      <c r="E30" s="57">
        <f t="shared" si="6"/>
        <v>7742529</v>
      </c>
      <c r="F30" s="57">
        <f t="shared" si="6"/>
        <v>6930241.509999999</v>
      </c>
      <c r="G30" s="57">
        <f t="shared" si="6"/>
        <v>7484518.49</v>
      </c>
      <c r="H30" s="53" t="s">
        <v>31</v>
      </c>
      <c r="I30" s="57">
        <f>I107+I172+I238+I310+I376</f>
        <v>7479713.850000001</v>
      </c>
      <c r="J30" s="53" t="s">
        <v>31</v>
      </c>
    </row>
    <row r="31" spans="1:10" s="3" customFormat="1" ht="76.5">
      <c r="A31" s="20"/>
      <c r="B31" s="74" t="s">
        <v>103</v>
      </c>
      <c r="C31" s="56" t="s">
        <v>55</v>
      </c>
      <c r="D31" s="57">
        <f t="shared" si="6"/>
        <v>134145</v>
      </c>
      <c r="E31" s="57">
        <f t="shared" si="6"/>
        <v>134145</v>
      </c>
      <c r="F31" s="57">
        <f t="shared" si="6"/>
        <v>129735.75000000001</v>
      </c>
      <c r="G31" s="57">
        <f t="shared" si="6"/>
        <v>151389.00999999998</v>
      </c>
      <c r="H31" s="57">
        <f>H108+H173+H239+H311+H377</f>
        <v>3884.9700000000003</v>
      </c>
      <c r="I31" s="57">
        <f>I108+I173+I239+I311+I377</f>
        <v>151389.00999999998</v>
      </c>
      <c r="J31" s="57">
        <f>J108+J173+J239+J311+J377</f>
        <v>3884.9700000000003</v>
      </c>
    </row>
    <row r="32" spans="1:10" s="3" customFormat="1" ht="12.75">
      <c r="A32" s="20"/>
      <c r="B32" s="59" t="s">
        <v>47</v>
      </c>
      <c r="C32" s="75" t="s">
        <v>94</v>
      </c>
      <c r="D32" s="51">
        <v>197013</v>
      </c>
      <c r="E32" s="51">
        <v>195930</v>
      </c>
      <c r="F32" s="51">
        <v>100897.85</v>
      </c>
      <c r="G32" s="51">
        <v>119813.81</v>
      </c>
      <c r="H32" s="51"/>
      <c r="I32" s="51">
        <v>119813.81</v>
      </c>
      <c r="J32" s="51"/>
    </row>
    <row r="33" spans="1:10" s="3" customFormat="1" ht="12.75">
      <c r="A33" s="20"/>
      <c r="B33" s="59" t="s">
        <v>48</v>
      </c>
      <c r="C33" s="54" t="s">
        <v>85</v>
      </c>
      <c r="D33" s="51">
        <f>D110+D175+D241+D313+D379</f>
        <v>360500</v>
      </c>
      <c r="E33" s="51">
        <f>E110+E175+E241+E313+E379</f>
        <v>360500</v>
      </c>
      <c r="F33" s="51">
        <f>F110+F175+F241+F313+F379</f>
        <v>360750</v>
      </c>
      <c r="G33" s="51">
        <f>G110+G175+G241+G313+G379</f>
        <v>360750</v>
      </c>
      <c r="H33" s="53" t="str">
        <f>J33</f>
        <v>x</v>
      </c>
      <c r="I33" s="51">
        <f>I110+I175+I241+I313+I379</f>
        <v>360750</v>
      </c>
      <c r="J33" s="53" t="s">
        <v>31</v>
      </c>
    </row>
    <row r="34" spans="1:10" s="3" customFormat="1" ht="41.25" customHeight="1">
      <c r="A34" s="20"/>
      <c r="B34" s="103" t="s">
        <v>53</v>
      </c>
      <c r="C34" s="89" t="s">
        <v>141</v>
      </c>
      <c r="D34" s="51">
        <f>D111+D176+D242+D314+D380+65693</f>
        <v>1635287</v>
      </c>
      <c r="E34" s="51">
        <f>E111+E176+E242+E314+E380+65693</f>
        <v>1608852.68</v>
      </c>
      <c r="F34" s="51">
        <f>F111+F176+F242+F314+F380</f>
        <v>1440408.84</v>
      </c>
      <c r="G34" s="51">
        <f>G111+G176+G242+G314+G380</f>
        <v>1509703.7500000002</v>
      </c>
      <c r="H34" s="53" t="str">
        <f>J34</f>
        <v>x</v>
      </c>
      <c r="I34" s="51">
        <f>I111+I176+I242+I314+I380</f>
        <v>1509703.7500000002</v>
      </c>
      <c r="J34" s="53" t="s">
        <v>31</v>
      </c>
    </row>
    <row r="35" spans="1:10" s="3" customFormat="1" ht="27.75" customHeight="1">
      <c r="A35" s="87"/>
      <c r="B35" s="104"/>
      <c r="C35" s="89" t="s">
        <v>140</v>
      </c>
      <c r="D35" s="51"/>
      <c r="E35" s="51"/>
      <c r="F35" s="51"/>
      <c r="G35" s="51">
        <f>G112+G177+G243+G315+G381</f>
        <v>493710</v>
      </c>
      <c r="H35" s="53"/>
      <c r="I35" s="51">
        <f>I112+I177+I243+I315+I381</f>
        <v>493710</v>
      </c>
      <c r="J35" s="53"/>
    </row>
    <row r="36" spans="2:10" ht="26.25" hidden="1">
      <c r="B36" s="59" t="s">
        <v>71</v>
      </c>
      <c r="C36" s="75" t="s">
        <v>96</v>
      </c>
      <c r="D36" s="51">
        <f aca="true" t="shared" si="7" ref="D36:J36">D113+D179+D245+D317+D383</f>
        <v>0</v>
      </c>
      <c r="E36" s="51">
        <f t="shared" si="7"/>
        <v>0</v>
      </c>
      <c r="F36" s="51">
        <f t="shared" si="7"/>
        <v>0</v>
      </c>
      <c r="G36" s="51">
        <f t="shared" si="7"/>
        <v>0</v>
      </c>
      <c r="H36" s="51">
        <f t="shared" si="7"/>
        <v>0</v>
      </c>
      <c r="I36" s="51">
        <f t="shared" si="7"/>
        <v>0</v>
      </c>
      <c r="J36" s="51">
        <f t="shared" si="7"/>
        <v>0</v>
      </c>
    </row>
    <row r="37" spans="1:10" s="3" customFormat="1" ht="25.5">
      <c r="A37" s="20"/>
      <c r="B37" s="59" t="s">
        <v>71</v>
      </c>
      <c r="C37" s="52" t="s">
        <v>97</v>
      </c>
      <c r="D37" s="51">
        <f>D114+D180+D246+D318+D384</f>
        <v>3944294</v>
      </c>
      <c r="E37" s="51">
        <f>E114+E180+E246+E318+E384</f>
        <v>3944294</v>
      </c>
      <c r="F37" s="53" t="s">
        <v>31</v>
      </c>
      <c r="G37" s="53" t="s">
        <v>31</v>
      </c>
      <c r="H37" s="53" t="s">
        <v>31</v>
      </c>
      <c r="I37" s="53" t="s">
        <v>31</v>
      </c>
      <c r="J37" s="53" t="s">
        <v>31</v>
      </c>
    </row>
    <row r="38" spans="1:10" s="3" customFormat="1" ht="25.5">
      <c r="A38" s="20"/>
      <c r="B38" s="59" t="s">
        <v>82</v>
      </c>
      <c r="C38" s="52" t="s">
        <v>134</v>
      </c>
      <c r="D38" s="51">
        <v>-1376576</v>
      </c>
      <c r="E38" s="51"/>
      <c r="F38" s="53"/>
      <c r="G38" s="53"/>
      <c r="H38" s="53"/>
      <c r="I38" s="53"/>
      <c r="J38" s="53"/>
    </row>
    <row r="39" spans="1:10" s="3" customFormat="1" ht="12.75">
      <c r="A39" s="20"/>
      <c r="B39" s="102" t="s">
        <v>93</v>
      </c>
      <c r="C39" s="102"/>
      <c r="D39" s="53" t="s">
        <v>31</v>
      </c>
      <c r="E39" s="53" t="s">
        <v>31</v>
      </c>
      <c r="F39" s="60">
        <f>F115+F181+F247+F319+F385</f>
        <v>8412469.370000001</v>
      </c>
      <c r="G39" s="53" t="s">
        <v>31</v>
      </c>
      <c r="H39" s="53" t="s">
        <v>31</v>
      </c>
      <c r="I39" s="53" t="s">
        <v>31</v>
      </c>
      <c r="J39" s="53" t="s">
        <v>31</v>
      </c>
    </row>
    <row r="40" spans="1:10" s="3" customFormat="1" ht="13.5" thickBot="1">
      <c r="A40" s="20"/>
      <c r="B40" s="107" t="s">
        <v>128</v>
      </c>
      <c r="C40" s="107"/>
      <c r="D40" s="53"/>
      <c r="E40" s="53"/>
      <c r="F40" s="93">
        <f>127895.75-755.93</f>
        <v>127139.82</v>
      </c>
      <c r="G40" s="53"/>
      <c r="H40" s="53"/>
      <c r="I40" s="53"/>
      <c r="J40" s="53"/>
    </row>
    <row r="41" spans="1:10" s="3" customFormat="1" ht="13.5" hidden="1" thickBot="1">
      <c r="A41" s="20"/>
      <c r="B41" s="102" t="s">
        <v>39</v>
      </c>
      <c r="C41" s="102"/>
      <c r="D41" s="53" t="s">
        <v>31</v>
      </c>
      <c r="E41" s="53" t="s">
        <v>31</v>
      </c>
      <c r="F41" s="61" t="s">
        <v>31</v>
      </c>
      <c r="G41" s="68">
        <f>G116+G182+G248+G320+G386</f>
        <v>0</v>
      </c>
      <c r="H41" s="68">
        <f>H116+H182+H248+H320+H386</f>
        <v>0</v>
      </c>
      <c r="I41" s="68">
        <f>I116+I182+I248+I320+I386</f>
        <v>0</v>
      </c>
      <c r="J41" s="68">
        <f>J116+J182+J248+J320+J386</f>
        <v>0</v>
      </c>
    </row>
    <row r="42" spans="1:10" s="3" customFormat="1" ht="14.25" customHeight="1" thickBot="1" thickTop="1">
      <c r="A42" s="20"/>
      <c r="B42" s="98" t="s">
        <v>114</v>
      </c>
      <c r="C42" s="98"/>
      <c r="D42" s="98"/>
      <c r="E42" s="98"/>
      <c r="F42" s="98"/>
      <c r="G42" s="98"/>
      <c r="H42" s="98"/>
      <c r="I42" s="98"/>
      <c r="J42" s="98"/>
    </row>
    <row r="43" spans="1:10" s="3" customFormat="1" ht="25.5" customHeight="1" thickTop="1">
      <c r="A43" s="20"/>
      <c r="B43" s="108" t="s">
        <v>73</v>
      </c>
      <c r="C43" s="109"/>
      <c r="D43" s="46">
        <f>SUM(D44:D49)</f>
        <v>38417803</v>
      </c>
      <c r="E43" s="46">
        <f>SUM(E44:E48)</f>
        <v>38717803</v>
      </c>
      <c r="F43" s="46">
        <f>SUM(F44:F50)</f>
        <v>38417791.21999999</v>
      </c>
      <c r="G43" s="46">
        <f>SUM(G44:G48)</f>
        <v>39721255.65</v>
      </c>
      <c r="H43" s="47" t="s">
        <v>31</v>
      </c>
      <c r="I43" s="46">
        <f>SUM(I44:I48)</f>
        <v>38603416.839999996</v>
      </c>
      <c r="J43" s="47" t="s">
        <v>31</v>
      </c>
    </row>
    <row r="44" spans="1:10" s="3" customFormat="1" ht="20.25" customHeight="1">
      <c r="A44" s="20"/>
      <c r="B44" s="59" t="s">
        <v>10</v>
      </c>
      <c r="C44" s="66" t="s">
        <v>81</v>
      </c>
      <c r="D44" s="58">
        <f aca="true" t="shared" si="8" ref="D44:G45">D119+D185+D251+D323+D389</f>
        <v>32178214</v>
      </c>
      <c r="E44" s="58">
        <f t="shared" si="8"/>
        <v>32178214</v>
      </c>
      <c r="F44" s="58">
        <f t="shared" si="8"/>
        <v>31328258.859999996</v>
      </c>
      <c r="G44" s="58">
        <f t="shared" si="8"/>
        <v>33292199.75</v>
      </c>
      <c r="H44" s="62" t="s">
        <v>31</v>
      </c>
      <c r="I44" s="58">
        <f>I119+I185+I251+I323+I389</f>
        <v>32176085.849999998</v>
      </c>
      <c r="J44" s="62" t="s">
        <v>31</v>
      </c>
    </row>
    <row r="45" spans="1:10" s="3" customFormat="1" ht="17.25" customHeight="1">
      <c r="A45" s="20"/>
      <c r="B45" s="59" t="s">
        <v>11</v>
      </c>
      <c r="C45" s="66" t="s">
        <v>57</v>
      </c>
      <c r="D45" s="58">
        <f t="shared" si="8"/>
        <v>2261906</v>
      </c>
      <c r="E45" s="58">
        <f t="shared" si="8"/>
        <v>2261906</v>
      </c>
      <c r="F45" s="58">
        <f t="shared" si="8"/>
        <v>2234957.92</v>
      </c>
      <c r="G45" s="58">
        <f t="shared" si="8"/>
        <v>2263143.02</v>
      </c>
      <c r="H45" s="62" t="s">
        <v>31</v>
      </c>
      <c r="I45" s="58">
        <f>I120+I186+I252+I324+I390</f>
        <v>2261418.11</v>
      </c>
      <c r="J45" s="62" t="s">
        <v>31</v>
      </c>
    </row>
    <row r="46" spans="1:10" s="3" customFormat="1" ht="17.25" customHeight="1">
      <c r="A46" s="20"/>
      <c r="B46" s="59" t="s">
        <v>116</v>
      </c>
      <c r="C46" s="66" t="s">
        <v>130</v>
      </c>
      <c r="D46" s="58">
        <f>D253</f>
        <v>83179</v>
      </c>
      <c r="E46" s="58">
        <f aca="true" t="shared" si="9" ref="D46:I48">E253</f>
        <v>83179</v>
      </c>
      <c r="F46" s="58">
        <f t="shared" si="9"/>
        <v>5323.44</v>
      </c>
      <c r="G46" s="58">
        <f t="shared" si="9"/>
        <v>5323.44</v>
      </c>
      <c r="H46" s="62" t="s">
        <v>31</v>
      </c>
      <c r="I46" s="58">
        <f t="shared" si="9"/>
        <v>5323.44</v>
      </c>
      <c r="J46" s="62" t="s">
        <v>31</v>
      </c>
    </row>
    <row r="47" spans="1:10" s="3" customFormat="1" ht="17.25" customHeight="1">
      <c r="A47" s="20"/>
      <c r="B47" s="59" t="s">
        <v>117</v>
      </c>
      <c r="C47" s="66" t="s">
        <v>115</v>
      </c>
      <c r="D47" s="58">
        <f>D254</f>
        <v>611528</v>
      </c>
      <c r="E47" s="58">
        <f t="shared" si="9"/>
        <v>611528</v>
      </c>
      <c r="F47" s="58">
        <f t="shared" si="9"/>
        <v>605984</v>
      </c>
      <c r="G47" s="58">
        <f t="shared" si="9"/>
        <v>577613.44</v>
      </c>
      <c r="H47" s="62" t="s">
        <v>31</v>
      </c>
      <c r="I47" s="58">
        <f t="shared" si="9"/>
        <v>577613.44</v>
      </c>
      <c r="J47" s="62" t="s">
        <v>31</v>
      </c>
    </row>
    <row r="48" spans="1:10" s="3" customFormat="1" ht="17.25" customHeight="1">
      <c r="A48" s="20"/>
      <c r="B48" s="59" t="s">
        <v>129</v>
      </c>
      <c r="C48" s="66" t="s">
        <v>118</v>
      </c>
      <c r="D48" s="58">
        <f t="shared" si="9"/>
        <v>3583442</v>
      </c>
      <c r="E48" s="58">
        <f t="shared" si="9"/>
        <v>3582976</v>
      </c>
      <c r="F48" s="58">
        <f t="shared" si="9"/>
        <v>3284394.7199999997</v>
      </c>
      <c r="G48" s="58">
        <f t="shared" si="9"/>
        <v>3582976</v>
      </c>
      <c r="H48" s="62" t="s">
        <v>31</v>
      </c>
      <c r="I48" s="58">
        <f t="shared" si="9"/>
        <v>3582976</v>
      </c>
      <c r="J48" s="62" t="s">
        <v>31</v>
      </c>
    </row>
    <row r="49" spans="1:10" s="3" customFormat="1" ht="25.5" customHeight="1">
      <c r="A49" s="20"/>
      <c r="B49" s="59" t="s">
        <v>135</v>
      </c>
      <c r="C49" s="66" t="s">
        <v>134</v>
      </c>
      <c r="D49" s="58">
        <v>-300466</v>
      </c>
      <c r="E49" s="58"/>
      <c r="F49" s="58"/>
      <c r="G49" s="58"/>
      <c r="H49" s="62"/>
      <c r="I49" s="58"/>
      <c r="J49" s="62"/>
    </row>
    <row r="50" spans="1:10" s="3" customFormat="1" ht="17.25" customHeight="1" thickBot="1">
      <c r="A50" s="20"/>
      <c r="B50" s="102" t="s">
        <v>93</v>
      </c>
      <c r="C50" s="102"/>
      <c r="D50" s="53" t="s">
        <v>31</v>
      </c>
      <c r="E50" s="53" t="s">
        <v>31</v>
      </c>
      <c r="F50" s="60">
        <f>F121+F187+F256+F325+F391</f>
        <v>958872.28</v>
      </c>
      <c r="G50" s="53" t="s">
        <v>31</v>
      </c>
      <c r="H50" s="53" t="s">
        <v>31</v>
      </c>
      <c r="I50" s="53" t="s">
        <v>31</v>
      </c>
      <c r="J50" s="53" t="s">
        <v>31</v>
      </c>
    </row>
    <row r="51" spans="1:10" s="3" customFormat="1" ht="17.25" customHeight="1" hidden="1">
      <c r="A51" s="20"/>
      <c r="B51" s="102" t="s">
        <v>39</v>
      </c>
      <c r="C51" s="102"/>
      <c r="D51" s="53" t="s">
        <v>31</v>
      </c>
      <c r="E51" s="53" t="s">
        <v>31</v>
      </c>
      <c r="F51" s="61" t="s">
        <v>31</v>
      </c>
      <c r="G51" s="53"/>
      <c r="H51" s="53" t="s">
        <v>31</v>
      </c>
      <c r="I51" s="53"/>
      <c r="J51" s="53" t="s">
        <v>31</v>
      </c>
    </row>
    <row r="52" spans="1:10" s="3" customFormat="1" ht="27" customHeight="1" hidden="1" thickBot="1">
      <c r="A52" s="20"/>
      <c r="B52" s="107" t="s">
        <v>50</v>
      </c>
      <c r="C52" s="107"/>
      <c r="D52" s="53" t="s">
        <v>31</v>
      </c>
      <c r="E52" s="53" t="s">
        <v>31</v>
      </c>
      <c r="F52" s="60"/>
      <c r="G52" s="53" t="s">
        <v>31</v>
      </c>
      <c r="H52" s="53" t="s">
        <v>31</v>
      </c>
      <c r="I52" s="53" t="s">
        <v>31</v>
      </c>
      <c r="J52" s="53" t="s">
        <v>31</v>
      </c>
    </row>
    <row r="53" spans="1:10" s="3" customFormat="1" ht="17.25" customHeight="1" thickBot="1" thickTop="1">
      <c r="A53" s="20"/>
      <c r="B53" s="98" t="s">
        <v>114</v>
      </c>
      <c r="C53" s="98"/>
      <c r="D53" s="98"/>
      <c r="E53" s="98"/>
      <c r="F53" s="98"/>
      <c r="G53" s="98"/>
      <c r="H53" s="98"/>
      <c r="I53" s="98"/>
      <c r="J53" s="98"/>
    </row>
    <row r="54" spans="1:12" s="3" customFormat="1" ht="27" customHeight="1" thickTop="1">
      <c r="A54" s="20"/>
      <c r="B54" s="108" t="s">
        <v>77</v>
      </c>
      <c r="C54" s="109"/>
      <c r="D54" s="48">
        <f>D55+D56+D57+D58+D59+D60+D67+D68+D70+D71+D72+D78+D69+D74+D76+D83+D73+D77+D79</f>
        <v>225361834</v>
      </c>
      <c r="E54" s="48">
        <f>E55+E56+E57+E58+E59+E60+E67+E68+E70+E71+E72+E78+E69+E74+E76+E73+E77</f>
        <v>224699729.9</v>
      </c>
      <c r="F54" s="48">
        <f>F55+F56+F57+F58+F59+F60+F67+F68+F70+F71+F72+F69+F74+F76+F73+F75+F80+F83+F82+F77</f>
        <v>224012591.50999996</v>
      </c>
      <c r="G54" s="48">
        <f>G55+G56+G57+G58+G59+G60+G67+G68+G70+G71+G72+G81+G73+G74+G75+G76+G69+G83+G77</f>
        <v>214596711.07999998</v>
      </c>
      <c r="H54" s="48">
        <f>H55+H56+H57+H58+H59+H60+H67+H68+H70+H71+H72+H81+H73+H74+H75</f>
        <v>9813968.739999998</v>
      </c>
      <c r="I54" s="48">
        <f>I55+I56+I57+I58+I59+I60+I67+I68+I70+I71+I72+I81+I73+I74+I75+I76+I69+I83+I77</f>
        <v>212842063.77</v>
      </c>
      <c r="J54" s="48">
        <f>J55+J56+J57+J58+J59+J60+J67+J68+J70+J71+J72+J81+J73+J74+J75</f>
        <v>9766095.159999998</v>
      </c>
      <c r="L54" s="118"/>
    </row>
    <row r="55" spans="1:10" s="3" customFormat="1" ht="19.5" customHeight="1">
      <c r="A55" s="20"/>
      <c r="B55" s="59" t="s">
        <v>59</v>
      </c>
      <c r="C55" s="66" t="s">
        <v>34</v>
      </c>
      <c r="D55" s="58">
        <f aca="true" t="shared" si="10" ref="D55:J59">D126+D192+D261+D330+D396</f>
        <v>176235160</v>
      </c>
      <c r="E55" s="51">
        <f t="shared" si="10"/>
        <v>176556649.38</v>
      </c>
      <c r="F55" s="51">
        <f t="shared" si="10"/>
        <v>177852866.96</v>
      </c>
      <c r="G55" s="51">
        <f t="shared" si="10"/>
        <v>178179417.67</v>
      </c>
      <c r="H55" s="51">
        <f t="shared" si="10"/>
        <v>6893012.33</v>
      </c>
      <c r="I55" s="51">
        <f t="shared" si="10"/>
        <v>176433523.32000002</v>
      </c>
      <c r="J55" s="51">
        <f t="shared" si="10"/>
        <v>6833353.55</v>
      </c>
    </row>
    <row r="56" spans="1:10" s="3" customFormat="1" ht="24.75" customHeight="1">
      <c r="A56" s="20"/>
      <c r="B56" s="59" t="s">
        <v>60</v>
      </c>
      <c r="C56" s="54" t="s">
        <v>32</v>
      </c>
      <c r="D56" s="58">
        <f t="shared" si="10"/>
        <v>11109492</v>
      </c>
      <c r="E56" s="51">
        <f t="shared" si="10"/>
        <v>11104992.94</v>
      </c>
      <c r="F56" s="51">
        <f t="shared" si="10"/>
        <v>10983358.7</v>
      </c>
      <c r="G56" s="51">
        <f t="shared" si="10"/>
        <v>11087570.110000001</v>
      </c>
      <c r="H56" s="51">
        <f t="shared" si="10"/>
        <v>954061.89</v>
      </c>
      <c r="I56" s="51">
        <f t="shared" si="10"/>
        <v>11078817.15</v>
      </c>
      <c r="J56" s="51">
        <f t="shared" si="10"/>
        <v>965847.0900000001</v>
      </c>
    </row>
    <row r="57" spans="1:10" s="3" customFormat="1" ht="24.75" customHeight="1">
      <c r="A57" s="20"/>
      <c r="B57" s="59" t="s">
        <v>61</v>
      </c>
      <c r="C57" s="66" t="s">
        <v>49</v>
      </c>
      <c r="D57" s="58">
        <f t="shared" si="10"/>
        <v>8863149</v>
      </c>
      <c r="E57" s="58">
        <f t="shared" si="10"/>
        <v>8863149</v>
      </c>
      <c r="F57" s="51">
        <f t="shared" si="10"/>
        <v>8690318.700000001</v>
      </c>
      <c r="G57" s="51">
        <f t="shared" si="10"/>
        <v>8906049.75</v>
      </c>
      <c r="H57" s="51">
        <f t="shared" si="10"/>
        <v>517465.8</v>
      </c>
      <c r="I57" s="51">
        <f t="shared" si="10"/>
        <v>8906049.75</v>
      </c>
      <c r="J57" s="51">
        <f t="shared" si="10"/>
        <v>517465.8</v>
      </c>
    </row>
    <row r="58" spans="1:10" s="3" customFormat="1" ht="25.5" customHeight="1">
      <c r="A58" s="20"/>
      <c r="B58" s="59" t="s">
        <v>62</v>
      </c>
      <c r="C58" s="66" t="s">
        <v>104</v>
      </c>
      <c r="D58" s="58">
        <f t="shared" si="10"/>
        <v>195977</v>
      </c>
      <c r="E58" s="58">
        <f t="shared" si="10"/>
        <v>195977</v>
      </c>
      <c r="F58" s="51">
        <f t="shared" si="10"/>
        <v>84918.22999999998</v>
      </c>
      <c r="G58" s="51">
        <f t="shared" si="10"/>
        <v>88174.42</v>
      </c>
      <c r="H58" s="51">
        <f t="shared" si="10"/>
        <v>324.52</v>
      </c>
      <c r="I58" s="51">
        <f t="shared" si="10"/>
        <v>88174.42</v>
      </c>
      <c r="J58" s="51">
        <f t="shared" si="10"/>
        <v>324.52</v>
      </c>
    </row>
    <row r="59" spans="1:10" s="3" customFormat="1" ht="12.75" customHeight="1">
      <c r="A59" s="20"/>
      <c r="B59" s="59" t="s">
        <v>63</v>
      </c>
      <c r="C59" s="66" t="s">
        <v>56</v>
      </c>
      <c r="D59" s="58">
        <f t="shared" si="10"/>
        <v>38486</v>
      </c>
      <c r="E59" s="58">
        <f t="shared" si="10"/>
        <v>38486</v>
      </c>
      <c r="F59" s="51">
        <f t="shared" si="10"/>
        <v>41212.64</v>
      </c>
      <c r="G59" s="51">
        <f t="shared" si="10"/>
        <v>38321.060000000005</v>
      </c>
      <c r="H59" s="51">
        <f t="shared" si="10"/>
        <v>6089.02</v>
      </c>
      <c r="I59" s="51">
        <f t="shared" si="10"/>
        <v>38321.060000000005</v>
      </c>
      <c r="J59" s="51">
        <f t="shared" si="10"/>
        <v>6089.02</v>
      </c>
    </row>
    <row r="60" spans="1:10" s="3" customFormat="1" ht="14.25" customHeight="1">
      <c r="A60" s="20"/>
      <c r="B60" s="76" t="s">
        <v>106</v>
      </c>
      <c r="C60" s="63" t="s">
        <v>91</v>
      </c>
      <c r="D60" s="58">
        <f aca="true" t="shared" si="11" ref="D60:J60">D61+D62+D66</f>
        <v>10707582</v>
      </c>
      <c r="E60" s="58">
        <f t="shared" si="11"/>
        <v>10681605</v>
      </c>
      <c r="F60" s="58">
        <f t="shared" si="11"/>
        <v>11045597.040000001</v>
      </c>
      <c r="G60" s="58">
        <f t="shared" si="11"/>
        <v>10417000.94</v>
      </c>
      <c r="H60" s="58">
        <f t="shared" si="11"/>
        <v>1424817.83</v>
      </c>
      <c r="I60" s="58">
        <f t="shared" si="11"/>
        <v>10417000.94</v>
      </c>
      <c r="J60" s="58">
        <f t="shared" si="11"/>
        <v>1424817.83</v>
      </c>
    </row>
    <row r="61" spans="1:10" s="17" customFormat="1" ht="15.75" customHeight="1">
      <c r="A61" s="21"/>
      <c r="B61" s="76" t="s">
        <v>108</v>
      </c>
      <c r="C61" s="63" t="s">
        <v>0</v>
      </c>
      <c r="D61" s="58">
        <f aca="true" t="shared" si="12" ref="D61:J61">D132+D198+D267+D336+D402</f>
        <v>8057900</v>
      </c>
      <c r="E61" s="51">
        <f t="shared" si="12"/>
        <v>8057900</v>
      </c>
      <c r="F61" s="51">
        <f t="shared" si="12"/>
        <v>8418238.92</v>
      </c>
      <c r="G61" s="51">
        <f t="shared" si="12"/>
        <v>7972497.34</v>
      </c>
      <c r="H61" s="51">
        <f t="shared" si="12"/>
        <v>1036165.5700000002</v>
      </c>
      <c r="I61" s="51">
        <f t="shared" si="12"/>
        <v>7972497.34</v>
      </c>
      <c r="J61" s="51">
        <f t="shared" si="12"/>
        <v>1036165.5700000002</v>
      </c>
    </row>
    <row r="62" spans="1:10" s="17" customFormat="1" ht="18.75" customHeight="1">
      <c r="A62" s="21"/>
      <c r="B62" s="76" t="s">
        <v>109</v>
      </c>
      <c r="C62" s="63" t="s">
        <v>36</v>
      </c>
      <c r="D62" s="58">
        <f>D133+D199+D268+D337+D403</f>
        <v>2456450</v>
      </c>
      <c r="E62" s="58">
        <f>E133+E199+E268+E337+E403</f>
        <v>2456450</v>
      </c>
      <c r="F62" s="58">
        <f>F63+F64+F65</f>
        <v>2434685.7399999998</v>
      </c>
      <c r="G62" s="58">
        <f>G63+G64+G65</f>
        <v>2234811.4899999998</v>
      </c>
      <c r="H62" s="58">
        <f>H63+H64+H65</f>
        <v>386028.54999999993</v>
      </c>
      <c r="I62" s="58">
        <f>I63+I64+I65</f>
        <v>2234811.4899999998</v>
      </c>
      <c r="J62" s="58">
        <f>J63+J64+J65</f>
        <v>386028.54999999993</v>
      </c>
    </row>
    <row r="63" spans="1:10" s="17" customFormat="1" ht="14.25" customHeight="1">
      <c r="A63" s="21"/>
      <c r="B63" s="77" t="s">
        <v>110</v>
      </c>
      <c r="C63" s="64" t="s">
        <v>38</v>
      </c>
      <c r="D63" s="65" t="s">
        <v>31</v>
      </c>
      <c r="E63" s="65" t="s">
        <v>31</v>
      </c>
      <c r="F63" s="56">
        <f aca="true" t="shared" si="13" ref="F63:J73">F134+F200+F269+F338+F404</f>
        <v>1345782.1199999999</v>
      </c>
      <c r="G63" s="56">
        <f t="shared" si="13"/>
        <v>1299544.24</v>
      </c>
      <c r="H63" s="56">
        <f t="shared" si="13"/>
        <v>155085.59999999998</v>
      </c>
      <c r="I63" s="56">
        <f t="shared" si="13"/>
        <v>1299544.24</v>
      </c>
      <c r="J63" s="56">
        <f t="shared" si="13"/>
        <v>155085.59999999998</v>
      </c>
    </row>
    <row r="64" spans="1:10" s="17" customFormat="1" ht="14.25" customHeight="1">
      <c r="A64" s="21"/>
      <c r="B64" s="77" t="s">
        <v>111</v>
      </c>
      <c r="C64" s="64" t="s">
        <v>88</v>
      </c>
      <c r="D64" s="65" t="s">
        <v>31</v>
      </c>
      <c r="E64" s="65" t="s">
        <v>31</v>
      </c>
      <c r="F64" s="56">
        <f t="shared" si="13"/>
        <v>1018568.55</v>
      </c>
      <c r="G64" s="56">
        <f t="shared" si="13"/>
        <v>864935.9899999999</v>
      </c>
      <c r="H64" s="56">
        <f t="shared" si="13"/>
        <v>230942.94999999995</v>
      </c>
      <c r="I64" s="56">
        <f t="shared" si="13"/>
        <v>864935.9899999999</v>
      </c>
      <c r="J64" s="56">
        <f t="shared" si="13"/>
        <v>230942.94999999995</v>
      </c>
    </row>
    <row r="65" spans="1:10" s="3" customFormat="1" ht="15" customHeight="1">
      <c r="A65" s="20"/>
      <c r="B65" s="77" t="s">
        <v>112</v>
      </c>
      <c r="C65" s="64" t="s">
        <v>37</v>
      </c>
      <c r="D65" s="65" t="s">
        <v>31</v>
      </c>
      <c r="E65" s="65" t="s">
        <v>31</v>
      </c>
      <c r="F65" s="56">
        <f t="shared" si="13"/>
        <v>70335.06999999999</v>
      </c>
      <c r="G65" s="56">
        <f t="shared" si="13"/>
        <v>70331.26</v>
      </c>
      <c r="H65" s="56">
        <f t="shared" si="13"/>
        <v>0</v>
      </c>
      <c r="I65" s="56">
        <f t="shared" si="13"/>
        <v>70331.26</v>
      </c>
      <c r="J65" s="56">
        <f t="shared" si="13"/>
        <v>0</v>
      </c>
    </row>
    <row r="66" spans="1:10" s="3" customFormat="1" ht="14.25" customHeight="1">
      <c r="A66" s="20"/>
      <c r="B66" s="76" t="s">
        <v>113</v>
      </c>
      <c r="C66" s="63" t="s">
        <v>80</v>
      </c>
      <c r="D66" s="58">
        <f>D137+D203+D272+D341+D407+25977</f>
        <v>193232</v>
      </c>
      <c r="E66" s="58">
        <f aca="true" t="shared" si="14" ref="E66:E72">E137+E203+E272+E341+E407</f>
        <v>167255</v>
      </c>
      <c r="F66" s="58">
        <f t="shared" si="13"/>
        <v>192672.38000000003</v>
      </c>
      <c r="G66" s="58">
        <f t="shared" si="13"/>
        <v>209692.11</v>
      </c>
      <c r="H66" s="58">
        <f t="shared" si="13"/>
        <v>2623.7099999999996</v>
      </c>
      <c r="I66" s="58">
        <f t="shared" si="13"/>
        <v>209692.11</v>
      </c>
      <c r="J66" s="58">
        <f t="shared" si="13"/>
        <v>2623.7099999999996</v>
      </c>
    </row>
    <row r="67" spans="1:10" s="3" customFormat="1" ht="29.25" customHeight="1">
      <c r="A67" s="20"/>
      <c r="B67" s="59" t="s">
        <v>64</v>
      </c>
      <c r="C67" s="54" t="s">
        <v>42</v>
      </c>
      <c r="D67" s="51">
        <f aca="true" t="shared" si="15" ref="D67:D72">D138+D204+D273+D342+D408</f>
        <v>7103</v>
      </c>
      <c r="E67" s="58">
        <f t="shared" si="14"/>
        <v>7103</v>
      </c>
      <c r="F67" s="58">
        <f t="shared" si="13"/>
        <v>5234.509999999999</v>
      </c>
      <c r="G67" s="58">
        <f t="shared" si="13"/>
        <v>5981</v>
      </c>
      <c r="H67" s="58">
        <f t="shared" si="13"/>
        <v>89.66999999999999</v>
      </c>
      <c r="I67" s="58">
        <f t="shared" si="13"/>
        <v>5981</v>
      </c>
      <c r="J67" s="58">
        <f t="shared" si="13"/>
        <v>89.66999999999999</v>
      </c>
    </row>
    <row r="68" spans="1:10" s="3" customFormat="1" ht="18.75" customHeight="1">
      <c r="A68" s="20"/>
      <c r="B68" s="59" t="s">
        <v>65</v>
      </c>
      <c r="C68" s="54" t="s">
        <v>86</v>
      </c>
      <c r="D68" s="51">
        <f t="shared" si="15"/>
        <v>450733</v>
      </c>
      <c r="E68" s="58">
        <f t="shared" si="14"/>
        <v>450733</v>
      </c>
      <c r="F68" s="58">
        <f t="shared" si="13"/>
        <v>479005.56999999995</v>
      </c>
      <c r="G68" s="58">
        <f t="shared" si="13"/>
        <v>517562.54000000004</v>
      </c>
      <c r="H68" s="58">
        <f t="shared" si="13"/>
        <v>4753.8</v>
      </c>
      <c r="I68" s="58">
        <f t="shared" si="13"/>
        <v>517562.54000000004</v>
      </c>
      <c r="J68" s="58">
        <f t="shared" si="13"/>
        <v>4753.8</v>
      </c>
    </row>
    <row r="69" spans="1:10" s="3" customFormat="1" ht="14.25" customHeight="1">
      <c r="A69" s="20"/>
      <c r="B69" s="59" t="s">
        <v>107</v>
      </c>
      <c r="C69" s="54" t="s">
        <v>105</v>
      </c>
      <c r="D69" s="58">
        <f t="shared" si="15"/>
        <v>1107040</v>
      </c>
      <c r="E69" s="58">
        <f t="shared" si="14"/>
        <v>1107040</v>
      </c>
      <c r="F69" s="58">
        <f t="shared" si="13"/>
        <v>1038495.4</v>
      </c>
      <c r="G69" s="58">
        <f t="shared" si="13"/>
        <v>1109896.09</v>
      </c>
      <c r="H69" s="58">
        <f t="shared" si="13"/>
        <v>0</v>
      </c>
      <c r="I69" s="58">
        <f t="shared" si="13"/>
        <v>1109896.09</v>
      </c>
      <c r="J69" s="58">
        <f t="shared" si="13"/>
        <v>0</v>
      </c>
    </row>
    <row r="70" spans="1:10" s="3" customFormat="1" ht="27.75" customHeight="1">
      <c r="A70" s="20"/>
      <c r="B70" s="59" t="s">
        <v>66</v>
      </c>
      <c r="C70" s="66" t="s">
        <v>68</v>
      </c>
      <c r="D70" s="58">
        <f t="shared" si="15"/>
        <v>647456</v>
      </c>
      <c r="E70" s="58">
        <f t="shared" si="14"/>
        <v>647456</v>
      </c>
      <c r="F70" s="58">
        <f t="shared" si="13"/>
        <v>411267.16</v>
      </c>
      <c r="G70" s="58">
        <f t="shared" si="13"/>
        <v>445357.83999999997</v>
      </c>
      <c r="H70" s="58">
        <f t="shared" si="13"/>
        <v>2931.94</v>
      </c>
      <c r="I70" s="58">
        <f t="shared" si="13"/>
        <v>445357.83999999997</v>
      </c>
      <c r="J70" s="58">
        <f t="shared" si="13"/>
        <v>2931.94</v>
      </c>
    </row>
    <row r="71" spans="1:10" s="3" customFormat="1" ht="29.25" customHeight="1">
      <c r="A71" s="20"/>
      <c r="B71" s="59" t="s">
        <v>67</v>
      </c>
      <c r="C71" s="66" t="s">
        <v>69</v>
      </c>
      <c r="D71" s="58">
        <f t="shared" si="15"/>
        <v>1495106</v>
      </c>
      <c r="E71" s="58">
        <f t="shared" si="14"/>
        <v>1495106</v>
      </c>
      <c r="F71" s="58">
        <f t="shared" si="13"/>
        <v>1375034.2699999998</v>
      </c>
      <c r="G71" s="58">
        <f t="shared" si="13"/>
        <v>1522625.97</v>
      </c>
      <c r="H71" s="58">
        <f t="shared" si="13"/>
        <v>4412.61</v>
      </c>
      <c r="I71" s="58">
        <f t="shared" si="13"/>
        <v>1522625.97</v>
      </c>
      <c r="J71" s="58">
        <f t="shared" si="13"/>
        <v>4412.61</v>
      </c>
    </row>
    <row r="72" spans="1:10" s="3" customFormat="1" ht="30" customHeight="1">
      <c r="A72" s="20"/>
      <c r="B72" s="59" t="s">
        <v>70</v>
      </c>
      <c r="C72" s="66" t="s">
        <v>87</v>
      </c>
      <c r="D72" s="58">
        <f t="shared" si="15"/>
        <v>2329431</v>
      </c>
      <c r="E72" s="58">
        <f t="shared" si="14"/>
        <v>2329431</v>
      </c>
      <c r="F72" s="58">
        <f t="shared" si="13"/>
        <v>1488476.3000000003</v>
      </c>
      <c r="G72" s="58">
        <f t="shared" si="13"/>
        <v>1617999.9000000001</v>
      </c>
      <c r="H72" s="58">
        <f t="shared" si="13"/>
        <v>4288.32</v>
      </c>
      <c r="I72" s="58">
        <f t="shared" si="13"/>
        <v>1617999.9000000001</v>
      </c>
      <c r="J72" s="58">
        <f t="shared" si="13"/>
        <v>4288.32</v>
      </c>
    </row>
    <row r="73" spans="1:10" s="3" customFormat="1" ht="28.5" customHeight="1">
      <c r="A73" s="20"/>
      <c r="B73" s="59" t="s">
        <v>83</v>
      </c>
      <c r="C73" s="54" t="s">
        <v>92</v>
      </c>
      <c r="D73" s="51">
        <f>137220+285391</f>
        <v>422611</v>
      </c>
      <c r="E73" s="51">
        <f>137220+285391</f>
        <v>422611</v>
      </c>
      <c r="F73" s="58">
        <f t="shared" si="13"/>
        <v>132194.15000000002</v>
      </c>
      <c r="G73" s="58">
        <f t="shared" si="13"/>
        <v>139412.1</v>
      </c>
      <c r="H73" s="58">
        <f t="shared" si="13"/>
        <v>866.6899999999999</v>
      </c>
      <c r="I73" s="58">
        <f t="shared" si="13"/>
        <v>139412.1</v>
      </c>
      <c r="J73" s="58">
        <f t="shared" si="13"/>
        <v>866.6899999999999</v>
      </c>
    </row>
    <row r="74" spans="1:10" s="3" customFormat="1" ht="20.25" customHeight="1">
      <c r="A74" s="20"/>
      <c r="B74" s="59" t="s">
        <v>89</v>
      </c>
      <c r="C74" s="54" t="s">
        <v>119</v>
      </c>
      <c r="D74" s="51">
        <f aca="true" t="shared" si="16" ref="D74:J76">D280</f>
        <v>7301</v>
      </c>
      <c r="E74" s="51">
        <f t="shared" si="16"/>
        <v>7301</v>
      </c>
      <c r="F74" s="51">
        <f t="shared" si="16"/>
        <v>3069.7999999999997</v>
      </c>
      <c r="G74" s="51">
        <f t="shared" si="16"/>
        <v>3412.9399999999996</v>
      </c>
      <c r="H74" s="51">
        <f t="shared" si="16"/>
        <v>46.969999999999985</v>
      </c>
      <c r="I74" s="51">
        <f t="shared" si="16"/>
        <v>3412.9399999999996</v>
      </c>
      <c r="J74" s="51">
        <f t="shared" si="16"/>
        <v>46.969999999999985</v>
      </c>
    </row>
    <row r="75" spans="1:10" s="3" customFormat="1" ht="28.5" customHeight="1">
      <c r="A75" s="20"/>
      <c r="B75" s="59" t="s">
        <v>123</v>
      </c>
      <c r="C75" s="54" t="s">
        <v>121</v>
      </c>
      <c r="D75" s="51">
        <f>D281</f>
        <v>0</v>
      </c>
      <c r="E75" s="51">
        <f t="shared" si="16"/>
        <v>0</v>
      </c>
      <c r="F75" s="51">
        <f t="shared" si="16"/>
        <v>2320.0099999999993</v>
      </c>
      <c r="G75" s="51">
        <f t="shared" si="16"/>
        <v>3588.5900000000006</v>
      </c>
      <c r="H75" s="51">
        <f t="shared" si="16"/>
        <v>807.3500000000001</v>
      </c>
      <c r="I75" s="51">
        <f t="shared" si="16"/>
        <v>3588.5900000000006</v>
      </c>
      <c r="J75" s="51">
        <f t="shared" si="16"/>
        <v>807.3500000000001</v>
      </c>
    </row>
    <row r="76" spans="1:10" s="3" customFormat="1" ht="28.5" customHeight="1">
      <c r="A76" s="20"/>
      <c r="B76" s="59" t="s">
        <v>124</v>
      </c>
      <c r="C76" s="54" t="s">
        <v>122</v>
      </c>
      <c r="D76" s="51">
        <f>D282</f>
        <v>558842</v>
      </c>
      <c r="E76" s="51">
        <f t="shared" si="16"/>
        <v>558842</v>
      </c>
      <c r="F76" s="51">
        <f t="shared" si="16"/>
        <v>463305.68</v>
      </c>
      <c r="G76" s="51">
        <f t="shared" si="16"/>
        <v>502720.94999999995</v>
      </c>
      <c r="H76" s="51">
        <f t="shared" si="16"/>
        <v>0</v>
      </c>
      <c r="I76" s="51">
        <f t="shared" si="16"/>
        <v>502720.94999999995</v>
      </c>
      <c r="J76" s="51">
        <f t="shared" si="16"/>
        <v>0</v>
      </c>
    </row>
    <row r="77" spans="1:10" s="3" customFormat="1" ht="39.75" customHeight="1">
      <c r="A77" s="20"/>
      <c r="B77" s="59" t="s">
        <v>125</v>
      </c>
      <c r="C77" s="54" t="s">
        <v>145</v>
      </c>
      <c r="D77" s="51">
        <v>82095</v>
      </c>
      <c r="E77" s="51">
        <v>41123.58</v>
      </c>
      <c r="F77" s="51">
        <v>21425.530000000002</v>
      </c>
      <c r="G77" s="51">
        <v>11619.21</v>
      </c>
      <c r="H77" s="51"/>
      <c r="I77" s="51">
        <v>11619.21</v>
      </c>
      <c r="J77" s="51"/>
    </row>
    <row r="78" spans="1:10" s="3" customFormat="1" ht="31.5" customHeight="1">
      <c r="A78" s="20"/>
      <c r="B78" s="59" t="s">
        <v>146</v>
      </c>
      <c r="C78" s="54" t="s">
        <v>24</v>
      </c>
      <c r="D78" s="51">
        <f>D145+D211+D283+D349+D415</f>
        <v>10192124</v>
      </c>
      <c r="E78" s="51">
        <f>E145+E211+E283+E349+E415</f>
        <v>10192124</v>
      </c>
      <c r="F78" s="53" t="s">
        <v>31</v>
      </c>
      <c r="G78" s="53" t="s">
        <v>31</v>
      </c>
      <c r="H78" s="53" t="s">
        <v>31</v>
      </c>
      <c r="I78" s="53" t="s">
        <v>31</v>
      </c>
      <c r="J78" s="53" t="s">
        <v>31</v>
      </c>
    </row>
    <row r="79" spans="1:10" s="3" customFormat="1" ht="21" customHeight="1">
      <c r="A79" s="20"/>
      <c r="B79" s="59" t="s">
        <v>147</v>
      </c>
      <c r="C79" s="54" t="s">
        <v>137</v>
      </c>
      <c r="D79" s="51">
        <f>45780+19558+12118+711</f>
        <v>78167</v>
      </c>
      <c r="E79" s="51"/>
      <c r="F79" s="53"/>
      <c r="G79" s="53"/>
      <c r="H79" s="53"/>
      <c r="I79" s="53"/>
      <c r="J79" s="53"/>
    </row>
    <row r="80" spans="1:10" s="3" customFormat="1" ht="17.25" customHeight="1">
      <c r="A80" s="20"/>
      <c r="B80" s="102" t="s">
        <v>93</v>
      </c>
      <c r="C80" s="102"/>
      <c r="D80" s="69" t="s">
        <v>31</v>
      </c>
      <c r="E80" s="69" t="s">
        <v>31</v>
      </c>
      <c r="F80" s="60">
        <f>F146+F212+F284+F350+F416</f>
        <v>8208570.929999999</v>
      </c>
      <c r="G80" s="69" t="s">
        <v>31</v>
      </c>
      <c r="H80" s="69" t="s">
        <v>31</v>
      </c>
      <c r="I80" s="69" t="s">
        <v>31</v>
      </c>
      <c r="J80" s="69" t="s">
        <v>31</v>
      </c>
    </row>
    <row r="81" spans="1:10" s="3" customFormat="1" ht="17.25" customHeight="1">
      <c r="A81" s="20"/>
      <c r="B81" s="102" t="s">
        <v>39</v>
      </c>
      <c r="C81" s="102"/>
      <c r="D81" s="69" t="s">
        <v>31</v>
      </c>
      <c r="E81" s="69" t="s">
        <v>31</v>
      </c>
      <c r="F81" s="69" t="s">
        <v>31</v>
      </c>
      <c r="G81" s="69"/>
      <c r="H81" s="69"/>
      <c r="I81" s="69"/>
      <c r="J81" s="69"/>
    </row>
    <row r="82" spans="1:10" s="3" customFormat="1" ht="27" customHeight="1">
      <c r="A82" s="20"/>
      <c r="B82" s="107" t="s">
        <v>50</v>
      </c>
      <c r="C82" s="107"/>
      <c r="D82" s="69" t="s">
        <v>31</v>
      </c>
      <c r="E82" s="69" t="s">
        <v>31</v>
      </c>
      <c r="F82" s="60">
        <f>F148+F214+F286+F352+F418</f>
        <v>-29710.71</v>
      </c>
      <c r="G82" s="69" t="s">
        <v>31</v>
      </c>
      <c r="H82" s="69" t="s">
        <v>31</v>
      </c>
      <c r="I82" s="69" t="s">
        <v>31</v>
      </c>
      <c r="J82" s="69" t="s">
        <v>31</v>
      </c>
    </row>
    <row r="83" spans="1:10" s="3" customFormat="1" ht="19.5" customHeight="1" thickBot="1">
      <c r="A83" s="20"/>
      <c r="B83" s="107" t="s">
        <v>128</v>
      </c>
      <c r="C83" s="107"/>
      <c r="D83" s="60">
        <v>833979</v>
      </c>
      <c r="E83" s="69" t="s">
        <v>31</v>
      </c>
      <c r="F83" s="60">
        <v>1715630.6400000001</v>
      </c>
      <c r="G83" s="60"/>
      <c r="H83" s="69" t="s">
        <v>31</v>
      </c>
      <c r="I83" s="60"/>
      <c r="J83" s="69" t="s">
        <v>31</v>
      </c>
    </row>
    <row r="84" spans="1:10" s="5" customFormat="1" ht="16.5" customHeight="1" thickBot="1" thickTop="1">
      <c r="A84" s="38"/>
      <c r="B84" s="98" t="s">
        <v>74</v>
      </c>
      <c r="C84" s="98"/>
      <c r="D84" s="98"/>
      <c r="E84" s="98"/>
      <c r="F84" s="98"/>
      <c r="G84" s="98"/>
      <c r="H84" s="98"/>
      <c r="I84" s="98"/>
      <c r="J84" s="98"/>
    </row>
    <row r="85" spans="1:10" s="2" customFormat="1" ht="30" customHeight="1" thickBot="1" thickTop="1">
      <c r="A85" s="20" t="s">
        <v>20</v>
      </c>
      <c r="B85" s="99" t="s">
        <v>144</v>
      </c>
      <c r="C85" s="99"/>
      <c r="D85" s="44">
        <f>D86+D118+D125</f>
        <v>43326722</v>
      </c>
      <c r="E85" s="44">
        <f>E86+E118+E125</f>
        <v>43322223.870000005</v>
      </c>
      <c r="F85" s="44">
        <f>F86+F118+F125</f>
        <v>42639072.95</v>
      </c>
      <c r="G85" s="44">
        <f>G86+G118+G125</f>
        <v>41264086.74</v>
      </c>
      <c r="H85" s="44">
        <f>H86+H125</f>
        <v>1980028.3899999997</v>
      </c>
      <c r="I85" s="44">
        <f>I86+I118+I125</f>
        <v>41219979.17</v>
      </c>
      <c r="J85" s="44">
        <f>J86+J125</f>
        <v>1961677.3499999996</v>
      </c>
    </row>
    <row r="86" spans="1:10" s="3" customFormat="1" ht="27.75" customHeight="1" thickTop="1">
      <c r="A86" s="20"/>
      <c r="B86" s="100" t="s">
        <v>72</v>
      </c>
      <c r="C86" s="101"/>
      <c r="D86" s="45">
        <f>D87+D88+D89+D91+D93+D94+D99+D100+D101+D102+D103+D104+D105+D106+D114+D111+D110</f>
        <v>19502887</v>
      </c>
      <c r="E86" s="45">
        <f>E87+E88+E89+E91+E93+E94+E99+E100+E101+E102+E103+E104+E105+E106+E114+E111+E110</f>
        <v>19502888</v>
      </c>
      <c r="F86" s="45">
        <f>F87+F88+F89+F91+F93+F94+F99+F100+F101+F102+F103+F104+F105+F106+F115+F111+F110</f>
        <v>19341487.980000004</v>
      </c>
      <c r="G86" s="45">
        <f>G87+G88+G93+G94+G99+G100+G101+G102+G103+G104+G105+G106+G111+G89+G91+G110+G90+G112+G92</f>
        <v>19051165.679999996</v>
      </c>
      <c r="H86" s="45">
        <f>H87+H88+H99+H106</f>
        <v>625628.88</v>
      </c>
      <c r="I86" s="45">
        <f>I87+I88+I93+I94+I99+I100+I101+I102+I103+I104+I105+I106+I111+I89+I91+I110+I90+I112+I92</f>
        <v>19048871.129999995</v>
      </c>
      <c r="J86" s="45">
        <f>J87+J88+J99+J102+J106+J116</f>
        <v>625628.88</v>
      </c>
    </row>
    <row r="87" spans="1:10" s="3" customFormat="1" ht="12.75">
      <c r="A87" s="20"/>
      <c r="B87" s="19" t="s">
        <v>21</v>
      </c>
      <c r="C87" s="18" t="s">
        <v>25</v>
      </c>
      <c r="D87" s="15">
        <v>6884001</v>
      </c>
      <c r="E87" s="15">
        <v>6884001</v>
      </c>
      <c r="F87" s="39">
        <v>6731086.64</v>
      </c>
      <c r="G87" s="39">
        <v>6905410.91</v>
      </c>
      <c r="H87" s="40">
        <v>412914.77</v>
      </c>
      <c r="I87" s="40">
        <v>6905410.91</v>
      </c>
      <c r="J87" s="40">
        <v>412914.77</v>
      </c>
    </row>
    <row r="88" spans="1:10" s="3" customFormat="1" ht="25.5">
      <c r="A88" s="20"/>
      <c r="B88" s="19" t="s">
        <v>18</v>
      </c>
      <c r="C88" s="9" t="s">
        <v>43</v>
      </c>
      <c r="D88" s="15">
        <v>18753</v>
      </c>
      <c r="E88" s="15">
        <v>18753</v>
      </c>
      <c r="F88" s="39">
        <v>24748.35</v>
      </c>
      <c r="G88" s="39">
        <v>22374.93</v>
      </c>
      <c r="H88" s="40">
        <v>4111.44</v>
      </c>
      <c r="I88" s="40">
        <v>22374.93</v>
      </c>
      <c r="J88" s="40">
        <v>4111.44</v>
      </c>
    </row>
    <row r="89" spans="1:10" s="3" customFormat="1" ht="25.5">
      <c r="A89" s="20"/>
      <c r="B89" s="111" t="s">
        <v>19</v>
      </c>
      <c r="C89" s="90" t="s">
        <v>138</v>
      </c>
      <c r="D89" s="15">
        <v>71327</v>
      </c>
      <c r="E89" s="15">
        <v>71327</v>
      </c>
      <c r="F89" s="15">
        <v>53175</v>
      </c>
      <c r="G89" s="15">
        <v>53175</v>
      </c>
      <c r="H89" s="10" t="s">
        <v>31</v>
      </c>
      <c r="I89" s="15">
        <v>53175</v>
      </c>
      <c r="J89" s="78" t="s">
        <v>31</v>
      </c>
    </row>
    <row r="90" spans="1:10" s="3" customFormat="1" ht="38.25">
      <c r="A90" s="20"/>
      <c r="B90" s="112"/>
      <c r="C90" s="90" t="s">
        <v>139</v>
      </c>
      <c r="D90" s="15"/>
      <c r="E90" s="15"/>
      <c r="F90" s="15"/>
      <c r="G90" s="15">
        <v>71327</v>
      </c>
      <c r="H90" s="10"/>
      <c r="I90" s="15">
        <v>71327</v>
      </c>
      <c r="J90" s="78"/>
    </row>
    <row r="91" spans="1:10" s="3" customFormat="1" ht="51">
      <c r="A91" s="20"/>
      <c r="B91" s="111" t="s">
        <v>30</v>
      </c>
      <c r="C91" s="92" t="s">
        <v>142</v>
      </c>
      <c r="D91" s="15">
        <v>13413</v>
      </c>
      <c r="E91" s="15">
        <v>13413</v>
      </c>
      <c r="F91" s="15">
        <v>13413.4</v>
      </c>
      <c r="G91" s="15">
        <v>13413.4</v>
      </c>
      <c r="H91" s="10" t="s">
        <v>31</v>
      </c>
      <c r="I91" s="15">
        <v>13413.4</v>
      </c>
      <c r="J91" s="78" t="s">
        <v>31</v>
      </c>
    </row>
    <row r="92" spans="1:10" s="3" customFormat="1" ht="51">
      <c r="A92" s="20"/>
      <c r="B92" s="112"/>
      <c r="C92" s="92" t="s">
        <v>143</v>
      </c>
      <c r="D92" s="15"/>
      <c r="E92" s="15"/>
      <c r="F92" s="15"/>
      <c r="G92" s="15">
        <v>6089.34</v>
      </c>
      <c r="H92" s="10"/>
      <c r="I92" s="15">
        <v>6089.34</v>
      </c>
      <c r="J92" s="78"/>
    </row>
    <row r="93" spans="1:10" s="3" customFormat="1" ht="27.75" customHeight="1">
      <c r="A93" s="20"/>
      <c r="B93" s="19" t="s">
        <v>28</v>
      </c>
      <c r="C93" s="16" t="s">
        <v>58</v>
      </c>
      <c r="D93" s="15">
        <v>1147983</v>
      </c>
      <c r="E93" s="15">
        <v>1147983</v>
      </c>
      <c r="F93" s="15">
        <v>1042222.64</v>
      </c>
      <c r="G93" s="15">
        <v>1135964.99</v>
      </c>
      <c r="H93" s="10" t="s">
        <v>31</v>
      </c>
      <c r="I93" s="15">
        <v>1135964.99</v>
      </c>
      <c r="J93" s="78" t="s">
        <v>31</v>
      </c>
    </row>
    <row r="94" spans="1:10" s="3" customFormat="1" ht="12.75">
      <c r="A94" s="20"/>
      <c r="B94" s="19" t="s">
        <v>29</v>
      </c>
      <c r="C94" s="31" t="s">
        <v>6</v>
      </c>
      <c r="D94" s="15">
        <f>D95+D96+D97+D98</f>
        <v>692335</v>
      </c>
      <c r="E94" s="15">
        <f>E95+E96+E97+E98</f>
        <v>692335</v>
      </c>
      <c r="F94" s="15">
        <f>F95+F96+F97+F98</f>
        <v>626091.01</v>
      </c>
      <c r="G94" s="15">
        <f>G95+G96+G97+G98</f>
        <v>682416.46</v>
      </c>
      <c r="H94" s="10" t="s">
        <v>31</v>
      </c>
      <c r="I94" s="15">
        <f>I95+I96+I97+I98</f>
        <v>682416.46</v>
      </c>
      <c r="J94" s="10" t="s">
        <v>31</v>
      </c>
    </row>
    <row r="95" spans="1:10" s="17" customFormat="1" ht="29.25" customHeight="1">
      <c r="A95" s="21"/>
      <c r="B95" s="79" t="s">
        <v>98</v>
      </c>
      <c r="C95" s="8" t="s">
        <v>51</v>
      </c>
      <c r="D95" s="7">
        <v>78544</v>
      </c>
      <c r="E95" s="7">
        <v>78544</v>
      </c>
      <c r="F95" s="7">
        <v>73642.89</v>
      </c>
      <c r="G95" s="7">
        <v>80215.37</v>
      </c>
      <c r="H95" s="10" t="s">
        <v>31</v>
      </c>
      <c r="I95" s="7">
        <v>80215.37</v>
      </c>
      <c r="J95" s="10" t="s">
        <v>31</v>
      </c>
    </row>
    <row r="96" spans="1:10" s="17" customFormat="1" ht="25.5">
      <c r="A96" s="21"/>
      <c r="B96" s="79" t="s">
        <v>99</v>
      </c>
      <c r="C96" s="8" t="s">
        <v>41</v>
      </c>
      <c r="D96" s="7">
        <v>504036</v>
      </c>
      <c r="E96" s="7">
        <v>504036</v>
      </c>
      <c r="F96" s="7">
        <v>457669</v>
      </c>
      <c r="G96" s="7">
        <v>498892</v>
      </c>
      <c r="H96" s="10" t="s">
        <v>31</v>
      </c>
      <c r="I96" s="7">
        <v>498892</v>
      </c>
      <c r="J96" s="10" t="s">
        <v>31</v>
      </c>
    </row>
    <row r="97" spans="1:10" s="17" customFormat="1" ht="25.5">
      <c r="A97" s="21"/>
      <c r="B97" s="79" t="s">
        <v>100</v>
      </c>
      <c r="C97" s="8" t="s">
        <v>1</v>
      </c>
      <c r="D97" s="7">
        <v>66255</v>
      </c>
      <c r="E97" s="7">
        <v>66255</v>
      </c>
      <c r="F97" s="7">
        <v>60135.98</v>
      </c>
      <c r="G97" s="7">
        <v>65543.38</v>
      </c>
      <c r="H97" s="10" t="s">
        <v>31</v>
      </c>
      <c r="I97" s="7">
        <v>65543.38</v>
      </c>
      <c r="J97" s="10" t="s">
        <v>31</v>
      </c>
    </row>
    <row r="98" spans="1:10" s="17" customFormat="1" ht="13.5">
      <c r="A98" s="21"/>
      <c r="B98" s="79" t="s">
        <v>101</v>
      </c>
      <c r="C98" s="7" t="s">
        <v>27</v>
      </c>
      <c r="D98" s="7">
        <v>43500</v>
      </c>
      <c r="E98" s="7">
        <v>43500</v>
      </c>
      <c r="F98" s="7">
        <v>34643.14</v>
      </c>
      <c r="G98" s="7">
        <v>37765.71</v>
      </c>
      <c r="H98" s="10" t="s">
        <v>31</v>
      </c>
      <c r="I98" s="7">
        <v>37765.71</v>
      </c>
      <c r="J98" s="10" t="s">
        <v>31</v>
      </c>
    </row>
    <row r="99" spans="1:57" s="13" customFormat="1" ht="15.75">
      <c r="A99" s="37"/>
      <c r="B99" s="80" t="s">
        <v>3</v>
      </c>
      <c r="C99" s="31" t="s">
        <v>2</v>
      </c>
      <c r="D99" s="9">
        <v>780235</v>
      </c>
      <c r="E99" s="9">
        <v>780235</v>
      </c>
      <c r="F99" s="15">
        <f>1022362.95+41845.76</f>
        <v>1064208.71</v>
      </c>
      <c r="G99" s="14">
        <f>901781.67+41845.76</f>
        <v>943627.43</v>
      </c>
      <c r="H99" s="15">
        <v>208520.04</v>
      </c>
      <c r="I99" s="14">
        <f>901781.67+41845.76</f>
        <v>943627.43</v>
      </c>
      <c r="J99" s="15">
        <v>208520.04</v>
      </c>
      <c r="K99" s="11"/>
      <c r="L99" s="12"/>
      <c r="M99" s="11"/>
      <c r="N99" s="12"/>
      <c r="O99" s="11"/>
      <c r="P99" s="12"/>
      <c r="Q99" s="11"/>
      <c r="R99" s="12"/>
      <c r="S99" s="11"/>
      <c r="T99" s="12"/>
      <c r="U99" s="11"/>
      <c r="V99" s="12"/>
      <c r="W99" s="11"/>
      <c r="X99" s="12"/>
      <c r="Y99" s="11"/>
      <c r="Z99" s="12"/>
      <c r="AA99" s="11"/>
      <c r="AB99" s="12"/>
      <c r="AC99" s="11"/>
      <c r="AD99" s="12"/>
      <c r="AE99" s="11"/>
      <c r="AF99" s="12"/>
      <c r="AG99" s="11"/>
      <c r="AH99" s="12"/>
      <c r="AI99" s="11"/>
      <c r="AJ99" s="12"/>
      <c r="AK99" s="11"/>
      <c r="AL99" s="12"/>
      <c r="AM99" s="11"/>
      <c r="AN99" s="12"/>
      <c r="AO99" s="11"/>
      <c r="AP99" s="12"/>
      <c r="AQ99" s="11"/>
      <c r="AR99" s="12"/>
      <c r="AS99" s="11"/>
      <c r="AT99" s="12"/>
      <c r="AU99" s="11"/>
      <c r="AV99" s="12"/>
      <c r="AW99" s="11"/>
      <c r="AX99" s="12"/>
      <c r="AY99" s="11"/>
      <c r="AZ99" s="12"/>
      <c r="BA99" s="11"/>
      <c r="BB99" s="12"/>
      <c r="BC99" s="11"/>
      <c r="BD99" s="12"/>
      <c r="BE99" s="11"/>
    </row>
    <row r="100" spans="1:10" s="4" customFormat="1" ht="25.5" customHeight="1">
      <c r="A100" s="20"/>
      <c r="B100" s="80" t="s">
        <v>4</v>
      </c>
      <c r="C100" s="9" t="s">
        <v>12</v>
      </c>
      <c r="D100" s="14">
        <v>4776861</v>
      </c>
      <c r="E100" s="15">
        <v>4776861</v>
      </c>
      <c r="F100" s="15">
        <v>4432184.79</v>
      </c>
      <c r="G100" s="15">
        <v>4833577.99</v>
      </c>
      <c r="H100" s="19" t="s">
        <v>31</v>
      </c>
      <c r="I100" s="15">
        <v>4833577.99</v>
      </c>
      <c r="J100" s="19" t="s">
        <v>31</v>
      </c>
    </row>
    <row r="101" spans="1:10" s="17" customFormat="1" ht="13.5">
      <c r="A101" s="21"/>
      <c r="B101" s="19" t="s">
        <v>5</v>
      </c>
      <c r="C101" s="18" t="s">
        <v>13</v>
      </c>
      <c r="D101" s="15">
        <v>42388</v>
      </c>
      <c r="E101" s="15">
        <v>42388</v>
      </c>
      <c r="F101" s="15">
        <v>12012.1</v>
      </c>
      <c r="G101" s="15">
        <v>15173.18</v>
      </c>
      <c r="H101" s="19" t="s">
        <v>31</v>
      </c>
      <c r="I101" s="15">
        <v>15173.18</v>
      </c>
      <c r="J101" s="19" t="s">
        <v>31</v>
      </c>
    </row>
    <row r="102" spans="1:10" s="17" customFormat="1" ht="16.5" customHeight="1">
      <c r="A102" s="21"/>
      <c r="B102" s="80" t="s">
        <v>7</v>
      </c>
      <c r="C102" s="16" t="s">
        <v>52</v>
      </c>
      <c r="D102" s="15">
        <v>35896</v>
      </c>
      <c r="E102" s="15">
        <v>35896</v>
      </c>
      <c r="F102" s="15">
        <v>32904.63</v>
      </c>
      <c r="G102" s="15">
        <v>35895.87</v>
      </c>
      <c r="H102" s="19"/>
      <c r="I102" s="15">
        <v>35895.87</v>
      </c>
      <c r="J102" s="19"/>
    </row>
    <row r="103" spans="1:10" s="3" customFormat="1" ht="26.25" customHeight="1">
      <c r="A103" s="20"/>
      <c r="B103" s="19" t="s">
        <v>8</v>
      </c>
      <c r="C103" s="9" t="s">
        <v>23</v>
      </c>
      <c r="D103" s="14">
        <v>160493</v>
      </c>
      <c r="E103" s="14">
        <v>160493</v>
      </c>
      <c r="F103" s="15">
        <v>146150.24</v>
      </c>
      <c r="G103" s="15">
        <v>158699.36</v>
      </c>
      <c r="H103" s="19" t="s">
        <v>31</v>
      </c>
      <c r="I103" s="15">
        <v>158699.36</v>
      </c>
      <c r="J103" s="19" t="s">
        <v>31</v>
      </c>
    </row>
    <row r="104" spans="1:10" s="3" customFormat="1" ht="25.5" customHeight="1">
      <c r="A104" s="20"/>
      <c r="B104" s="19" t="s">
        <v>9</v>
      </c>
      <c r="C104" s="9" t="s">
        <v>35</v>
      </c>
      <c r="D104" s="15">
        <v>5518</v>
      </c>
      <c r="E104" s="15">
        <v>5518</v>
      </c>
      <c r="F104" s="15">
        <v>8157.49</v>
      </c>
      <c r="G104" s="15">
        <v>8405.28</v>
      </c>
      <c r="H104" s="19" t="s">
        <v>31</v>
      </c>
      <c r="I104" s="15">
        <v>8405.28</v>
      </c>
      <c r="J104" s="19" t="s">
        <v>31</v>
      </c>
    </row>
    <row r="105" spans="1:10" s="3" customFormat="1" ht="12.75">
      <c r="A105" s="20"/>
      <c r="B105" s="19" t="s">
        <v>44</v>
      </c>
      <c r="C105" s="18" t="s">
        <v>22</v>
      </c>
      <c r="D105" s="15">
        <v>2964075</v>
      </c>
      <c r="E105" s="15">
        <v>2964075</v>
      </c>
      <c r="F105" s="15">
        <v>2702349.22</v>
      </c>
      <c r="G105" s="15">
        <v>2853289.41</v>
      </c>
      <c r="H105" s="19" t="s">
        <v>31</v>
      </c>
      <c r="I105" s="15">
        <v>2851631.99</v>
      </c>
      <c r="J105" s="19" t="s">
        <v>31</v>
      </c>
    </row>
    <row r="106" spans="1:10" s="3" customFormat="1" ht="25.5">
      <c r="A106" s="20"/>
      <c r="B106" s="19" t="s">
        <v>46</v>
      </c>
      <c r="C106" s="9" t="s">
        <v>45</v>
      </c>
      <c r="D106" s="15">
        <f>SUM(D107:D108)</f>
        <v>1014397</v>
      </c>
      <c r="E106" s="15">
        <f>E107+E108</f>
        <v>1014398</v>
      </c>
      <c r="F106" s="15">
        <f>F107+F108</f>
        <v>893057.9199999999</v>
      </c>
      <c r="G106" s="15">
        <f>G107+G108</f>
        <v>976150.2099999998</v>
      </c>
      <c r="H106" s="15">
        <f>H108</f>
        <v>82.63</v>
      </c>
      <c r="I106" s="15">
        <f>I107+I108</f>
        <v>975513.0799999998</v>
      </c>
      <c r="J106" s="15">
        <f>J108</f>
        <v>82.63</v>
      </c>
    </row>
    <row r="107" spans="1:10" s="3" customFormat="1" ht="51">
      <c r="A107" s="20"/>
      <c r="B107" s="81" t="s">
        <v>102</v>
      </c>
      <c r="C107" s="8" t="s">
        <v>54</v>
      </c>
      <c r="D107" s="7">
        <f>1013819-1</f>
        <v>1013818</v>
      </c>
      <c r="E107" s="7">
        <f>1013819</f>
        <v>1013819</v>
      </c>
      <c r="F107" s="7">
        <v>892300.72</v>
      </c>
      <c r="G107" s="7">
        <v>975475.6399999999</v>
      </c>
      <c r="H107" s="10" t="s">
        <v>31</v>
      </c>
      <c r="I107" s="7">
        <v>974838.5099999999</v>
      </c>
      <c r="J107" s="10" t="s">
        <v>31</v>
      </c>
    </row>
    <row r="108" spans="1:10" s="3" customFormat="1" ht="76.5">
      <c r="A108" s="20"/>
      <c r="B108" s="81" t="s">
        <v>103</v>
      </c>
      <c r="C108" s="8" t="s">
        <v>55</v>
      </c>
      <c r="D108" s="7">
        <v>579</v>
      </c>
      <c r="E108" s="7">
        <v>579</v>
      </c>
      <c r="F108" s="7">
        <v>757.2</v>
      </c>
      <c r="G108" s="7">
        <v>674.57</v>
      </c>
      <c r="H108" s="10">
        <v>82.63</v>
      </c>
      <c r="I108" s="7">
        <v>674.57</v>
      </c>
      <c r="J108" s="10">
        <v>82.63</v>
      </c>
    </row>
    <row r="109" spans="1:10" s="3" customFormat="1" ht="12.75">
      <c r="A109" s="20"/>
      <c r="B109" s="19" t="s">
        <v>47</v>
      </c>
      <c r="C109" s="82" t="s">
        <v>94</v>
      </c>
      <c r="D109" s="7"/>
      <c r="E109" s="7"/>
      <c r="F109" s="7"/>
      <c r="G109" s="7"/>
      <c r="H109" s="10"/>
      <c r="I109" s="7"/>
      <c r="J109" s="10"/>
    </row>
    <row r="110" spans="1:10" s="3" customFormat="1" ht="12.75">
      <c r="A110" s="20"/>
      <c r="B110" s="19" t="s">
        <v>48</v>
      </c>
      <c r="C110" s="16" t="s">
        <v>85</v>
      </c>
      <c r="D110" s="15">
        <v>41000</v>
      </c>
      <c r="E110" s="15">
        <v>41000</v>
      </c>
      <c r="F110" s="15">
        <v>41250</v>
      </c>
      <c r="G110" s="15">
        <v>41250</v>
      </c>
      <c r="H110" s="10" t="s">
        <v>31</v>
      </c>
      <c r="I110" s="15">
        <v>41250</v>
      </c>
      <c r="J110" s="10" t="s">
        <v>31</v>
      </c>
    </row>
    <row r="111" spans="1:10" s="3" customFormat="1" ht="36.75" customHeight="1">
      <c r="A111" s="20"/>
      <c r="B111" s="113" t="s">
        <v>53</v>
      </c>
      <c r="C111" s="91" t="s">
        <v>141</v>
      </c>
      <c r="D111" s="15">
        <v>240328</v>
      </c>
      <c r="E111" s="15">
        <v>240328</v>
      </c>
      <c r="F111" s="15">
        <v>220650.92</v>
      </c>
      <c r="G111" s="15">
        <v>220650.92</v>
      </c>
      <c r="H111" s="10" t="s">
        <v>31</v>
      </c>
      <c r="I111" s="15">
        <v>220650.92</v>
      </c>
      <c r="J111" s="10" t="s">
        <v>31</v>
      </c>
    </row>
    <row r="112" spans="1:10" s="3" customFormat="1" ht="27.75" customHeight="1">
      <c r="A112" s="87"/>
      <c r="B112" s="114"/>
      <c r="C112" s="91" t="s">
        <v>140</v>
      </c>
      <c r="D112" s="15"/>
      <c r="E112" s="15"/>
      <c r="F112" s="15"/>
      <c r="G112" s="15">
        <v>74274</v>
      </c>
      <c r="H112" s="10"/>
      <c r="I112" s="15">
        <v>74274</v>
      </c>
      <c r="J112" s="10"/>
    </row>
    <row r="113" spans="2:10" ht="38.25">
      <c r="B113" s="19" t="s">
        <v>71</v>
      </c>
      <c r="C113" s="82" t="s">
        <v>96</v>
      </c>
      <c r="D113" s="49"/>
      <c r="E113" s="49"/>
      <c r="F113" s="49"/>
      <c r="G113" s="49"/>
      <c r="H113" s="49"/>
      <c r="I113" s="49"/>
      <c r="J113" s="49"/>
    </row>
    <row r="114" spans="1:10" s="3" customFormat="1" ht="25.5">
      <c r="A114" s="20"/>
      <c r="B114" s="19" t="s">
        <v>82</v>
      </c>
      <c r="C114" s="9" t="s">
        <v>97</v>
      </c>
      <c r="D114" s="15">
        <v>613884</v>
      </c>
      <c r="E114" s="15">
        <v>613884</v>
      </c>
      <c r="F114" s="10" t="s">
        <v>31</v>
      </c>
      <c r="G114" s="10" t="s">
        <v>31</v>
      </c>
      <c r="H114" s="10" t="s">
        <v>31</v>
      </c>
      <c r="I114" s="10" t="s">
        <v>31</v>
      </c>
      <c r="J114" s="10" t="s">
        <v>31</v>
      </c>
    </row>
    <row r="115" spans="1:10" s="3" customFormat="1" ht="12.75">
      <c r="A115" s="20"/>
      <c r="B115" s="110" t="s">
        <v>93</v>
      </c>
      <c r="C115" s="110"/>
      <c r="D115" s="10" t="s">
        <v>31</v>
      </c>
      <c r="E115" s="10" t="s">
        <v>31</v>
      </c>
      <c r="F115" s="41">
        <v>1297824.92</v>
      </c>
      <c r="G115" s="10" t="s">
        <v>31</v>
      </c>
      <c r="H115" s="10" t="s">
        <v>31</v>
      </c>
      <c r="I115" s="10" t="s">
        <v>31</v>
      </c>
      <c r="J115" s="10" t="s">
        <v>31</v>
      </c>
    </row>
    <row r="116" spans="1:10" s="3" customFormat="1" ht="13.5" thickBot="1">
      <c r="A116" s="20"/>
      <c r="B116" s="110" t="s">
        <v>39</v>
      </c>
      <c r="C116" s="110"/>
      <c r="D116" s="10" t="s">
        <v>31</v>
      </c>
      <c r="E116" s="10" t="s">
        <v>31</v>
      </c>
      <c r="F116" s="33" t="s">
        <v>31</v>
      </c>
      <c r="G116" s="10"/>
      <c r="H116" s="10"/>
      <c r="I116" s="10"/>
      <c r="J116" s="10"/>
    </row>
    <row r="117" spans="1:10" s="3" customFormat="1" ht="14.25" customHeight="1" thickBot="1" thickTop="1">
      <c r="A117" s="20"/>
      <c r="B117" s="98" t="s">
        <v>74</v>
      </c>
      <c r="C117" s="98"/>
      <c r="D117" s="98"/>
      <c r="E117" s="98"/>
      <c r="F117" s="98"/>
      <c r="G117" s="98"/>
      <c r="H117" s="98"/>
      <c r="I117" s="98"/>
      <c r="J117" s="98"/>
    </row>
    <row r="118" spans="1:10" s="3" customFormat="1" ht="25.5" customHeight="1" thickTop="1">
      <c r="A118" s="20"/>
      <c r="B118" s="108" t="s">
        <v>73</v>
      </c>
      <c r="C118" s="109"/>
      <c r="D118" s="46">
        <f>D119+D120</f>
        <v>680455</v>
      </c>
      <c r="E118" s="46">
        <f>E119+E120</f>
        <v>680455</v>
      </c>
      <c r="F118" s="46">
        <f>F119+F120+F121</f>
        <v>695141.7599999999</v>
      </c>
      <c r="G118" s="46">
        <f>G119+G120</f>
        <v>690589.96</v>
      </c>
      <c r="H118" s="47" t="s">
        <v>31</v>
      </c>
      <c r="I118" s="46">
        <f>I119+I120</f>
        <v>680452.1799999999</v>
      </c>
      <c r="J118" s="47" t="s">
        <v>31</v>
      </c>
    </row>
    <row r="119" spans="1:10" s="3" customFormat="1" ht="20.25" customHeight="1">
      <c r="A119" s="20"/>
      <c r="B119" s="19" t="s">
        <v>10</v>
      </c>
      <c r="C119" s="83" t="s">
        <v>81</v>
      </c>
      <c r="D119" s="14">
        <v>593958</v>
      </c>
      <c r="E119" s="14">
        <v>593958</v>
      </c>
      <c r="F119" s="24">
        <v>554798.3099999999</v>
      </c>
      <c r="G119" s="23">
        <v>604094.61</v>
      </c>
      <c r="H119" s="25" t="s">
        <v>31</v>
      </c>
      <c r="I119" s="23">
        <v>593956.83</v>
      </c>
      <c r="J119" s="25" t="s">
        <v>31</v>
      </c>
    </row>
    <row r="120" spans="1:10" s="3" customFormat="1" ht="17.25" customHeight="1">
      <c r="A120" s="20"/>
      <c r="B120" s="19" t="s">
        <v>11</v>
      </c>
      <c r="C120" s="83" t="s">
        <v>57</v>
      </c>
      <c r="D120" s="14">
        <v>86497</v>
      </c>
      <c r="E120" s="14">
        <v>86497</v>
      </c>
      <c r="F120" s="14">
        <v>80011.98000000001</v>
      </c>
      <c r="G120" s="14">
        <v>86495.35</v>
      </c>
      <c r="H120" s="25" t="s">
        <v>31</v>
      </c>
      <c r="I120" s="14">
        <v>86495.35</v>
      </c>
      <c r="J120" s="25" t="s">
        <v>31</v>
      </c>
    </row>
    <row r="121" spans="1:10" s="3" customFormat="1" ht="17.25" customHeight="1">
      <c r="A121" s="20"/>
      <c r="B121" s="110" t="s">
        <v>93</v>
      </c>
      <c r="C121" s="110"/>
      <c r="D121" s="10" t="s">
        <v>31</v>
      </c>
      <c r="E121" s="10" t="s">
        <v>31</v>
      </c>
      <c r="F121" s="41">
        <v>60331.47</v>
      </c>
      <c r="G121" s="10" t="s">
        <v>31</v>
      </c>
      <c r="H121" s="10" t="s">
        <v>31</v>
      </c>
      <c r="I121" s="10" t="s">
        <v>31</v>
      </c>
      <c r="J121" s="10" t="s">
        <v>31</v>
      </c>
    </row>
    <row r="122" spans="1:10" s="3" customFormat="1" ht="17.25" customHeight="1">
      <c r="A122" s="20"/>
      <c r="B122" s="110" t="s">
        <v>39</v>
      </c>
      <c r="C122" s="110"/>
      <c r="D122" s="10" t="s">
        <v>31</v>
      </c>
      <c r="E122" s="10" t="s">
        <v>31</v>
      </c>
      <c r="F122" s="33" t="s">
        <v>31</v>
      </c>
      <c r="G122" s="10"/>
      <c r="H122" s="10" t="s">
        <v>31</v>
      </c>
      <c r="I122" s="10"/>
      <c r="J122" s="10" t="s">
        <v>31</v>
      </c>
    </row>
    <row r="123" spans="1:10" s="3" customFormat="1" ht="27" customHeight="1" thickBot="1">
      <c r="A123" s="20"/>
      <c r="B123" s="115" t="s">
        <v>50</v>
      </c>
      <c r="C123" s="115"/>
      <c r="D123" s="10" t="s">
        <v>31</v>
      </c>
      <c r="E123" s="10" t="s">
        <v>31</v>
      </c>
      <c r="F123" s="41"/>
      <c r="G123" s="10" t="s">
        <v>31</v>
      </c>
      <c r="H123" s="10" t="s">
        <v>31</v>
      </c>
      <c r="I123" s="10" t="s">
        <v>31</v>
      </c>
      <c r="J123" s="10" t="s">
        <v>31</v>
      </c>
    </row>
    <row r="124" spans="1:10" s="3" customFormat="1" ht="17.25" customHeight="1" thickBot="1" thickTop="1">
      <c r="A124" s="20"/>
      <c r="B124" s="98" t="s">
        <v>74</v>
      </c>
      <c r="C124" s="98"/>
      <c r="D124" s="98"/>
      <c r="E124" s="98"/>
      <c r="F124" s="98"/>
      <c r="G124" s="98"/>
      <c r="H124" s="98"/>
      <c r="I124" s="98"/>
      <c r="J124" s="98"/>
    </row>
    <row r="125" spans="1:10" s="3" customFormat="1" ht="27" customHeight="1" thickTop="1">
      <c r="A125" s="20"/>
      <c r="B125" s="108" t="s">
        <v>77</v>
      </c>
      <c r="C125" s="109"/>
      <c r="D125" s="48">
        <f>D126+D127+D128+D129+D130+D131+D138+D139+D141+D142+D143+D145</f>
        <v>23143380</v>
      </c>
      <c r="E125" s="48">
        <f>E126+E127+E128+E129+E130+E131+E138+E139+E141+E142+E143+E145</f>
        <v>23138880.87</v>
      </c>
      <c r="F125" s="48">
        <f>F126+F127+F128+F129+F130+F131+F138+F139+F140+F141+F142+F143+F144+F146+F148</f>
        <v>22602443.209999993</v>
      </c>
      <c r="G125" s="48">
        <f>G126+G127+G128+G129+G130+G131+G138+G139+G141+G142+G143+G147+G144</f>
        <v>21522331.100000005</v>
      </c>
      <c r="H125" s="48">
        <f>H126+H127+H128+H129+H130+H131+H138+H139+H141+H142+H143+H144</f>
        <v>1354399.5099999998</v>
      </c>
      <c r="I125" s="48">
        <f>I126+I127+I128+I129+I130+I131+I138+I139+I141+I142+I143+I147+I144</f>
        <v>21490655.860000007</v>
      </c>
      <c r="J125" s="48">
        <f>J126+J127+J128+J129+J130+J131+J138+J139+J141+J142+J143+J144</f>
        <v>1336048.4699999997</v>
      </c>
    </row>
    <row r="126" spans="1:10" s="3" customFormat="1" ht="19.5" customHeight="1">
      <c r="A126" s="20"/>
      <c r="B126" s="19" t="s">
        <v>59</v>
      </c>
      <c r="C126" s="83" t="s">
        <v>34</v>
      </c>
      <c r="D126" s="14">
        <f>13011772+3743313+26+121107</f>
        <v>16876218</v>
      </c>
      <c r="E126" s="15">
        <v>16876218</v>
      </c>
      <c r="F126" s="15">
        <v>16873035.21</v>
      </c>
      <c r="G126" s="15">
        <v>16868906.04</v>
      </c>
      <c r="H126" s="15">
        <v>804391.48</v>
      </c>
      <c r="I126" s="15">
        <v>16837230.8</v>
      </c>
      <c r="J126" s="15">
        <v>786040.44</v>
      </c>
    </row>
    <row r="127" spans="1:10" s="3" customFormat="1" ht="24.75" customHeight="1">
      <c r="A127" s="20"/>
      <c r="B127" s="19" t="s">
        <v>60</v>
      </c>
      <c r="C127" s="16" t="s">
        <v>32</v>
      </c>
      <c r="D127" s="14">
        <f>1822029+58487</f>
        <v>1880516</v>
      </c>
      <c r="E127" s="14">
        <v>1876016.87</v>
      </c>
      <c r="F127" s="15">
        <v>1906089.28</v>
      </c>
      <c r="G127" s="15">
        <v>1876016.87</v>
      </c>
      <c r="H127" s="15">
        <v>269335.95</v>
      </c>
      <c r="I127" s="15">
        <v>1876016.87</v>
      </c>
      <c r="J127" s="15">
        <v>269335.95</v>
      </c>
    </row>
    <row r="128" spans="1:10" s="3" customFormat="1" ht="24.75" customHeight="1">
      <c r="A128" s="20"/>
      <c r="B128" s="19" t="s">
        <v>61</v>
      </c>
      <c r="C128" s="83" t="s">
        <v>49</v>
      </c>
      <c r="D128" s="14">
        <v>1584504</v>
      </c>
      <c r="E128" s="14">
        <v>1584504</v>
      </c>
      <c r="F128" s="15">
        <v>1487015.58</v>
      </c>
      <c r="G128" s="15">
        <v>1522850.5</v>
      </c>
      <c r="H128" s="15">
        <v>92110.05</v>
      </c>
      <c r="I128" s="15">
        <v>1522850.5</v>
      </c>
      <c r="J128" s="15">
        <v>92110.05</v>
      </c>
    </row>
    <row r="129" spans="1:10" s="3" customFormat="1" ht="25.5" customHeight="1">
      <c r="A129" s="20"/>
      <c r="B129" s="19" t="s">
        <v>62</v>
      </c>
      <c r="C129" s="83" t="s">
        <v>104</v>
      </c>
      <c r="D129" s="14">
        <v>8276</v>
      </c>
      <c r="E129" s="15">
        <v>8276</v>
      </c>
      <c r="F129" s="15">
        <v>14096.58</v>
      </c>
      <c r="G129" s="15">
        <v>16423.94</v>
      </c>
      <c r="H129" s="15">
        <v>59.78</v>
      </c>
      <c r="I129" s="15">
        <v>16423.94</v>
      </c>
      <c r="J129" s="15">
        <v>59.78</v>
      </c>
    </row>
    <row r="130" spans="1:10" s="3" customFormat="1" ht="12.75" customHeight="1">
      <c r="A130" s="20"/>
      <c r="B130" s="19" t="s">
        <v>63</v>
      </c>
      <c r="C130" s="83" t="s">
        <v>56</v>
      </c>
      <c r="D130" s="14">
        <v>1452</v>
      </c>
      <c r="E130" s="15">
        <v>1452</v>
      </c>
      <c r="F130" s="15">
        <v>1296.68</v>
      </c>
      <c r="G130" s="15">
        <v>1171.12</v>
      </c>
      <c r="H130" s="15">
        <v>187.88</v>
      </c>
      <c r="I130" s="15">
        <v>1171.12</v>
      </c>
      <c r="J130" s="15">
        <v>187.88</v>
      </c>
    </row>
    <row r="131" spans="1:10" s="3" customFormat="1" ht="14.25" customHeight="1">
      <c r="A131" s="20"/>
      <c r="B131" s="84" t="s">
        <v>106</v>
      </c>
      <c r="C131" s="6" t="s">
        <v>91</v>
      </c>
      <c r="D131" s="14">
        <f aca="true" t="shared" si="17" ref="D131:J131">D132+D133+D137</f>
        <v>1097410</v>
      </c>
      <c r="E131" s="14">
        <f t="shared" si="17"/>
        <v>1097410</v>
      </c>
      <c r="F131" s="14">
        <f t="shared" si="17"/>
        <v>1126614.65</v>
      </c>
      <c r="G131" s="14">
        <f t="shared" si="17"/>
        <v>1029443.69</v>
      </c>
      <c r="H131" s="14">
        <f t="shared" si="17"/>
        <v>185918.74</v>
      </c>
      <c r="I131" s="14">
        <f t="shared" si="17"/>
        <v>1029443.69</v>
      </c>
      <c r="J131" s="14">
        <f t="shared" si="17"/>
        <v>185918.74</v>
      </c>
    </row>
    <row r="132" spans="1:10" s="17" customFormat="1" ht="15.75" customHeight="1">
      <c r="A132" s="21"/>
      <c r="B132" s="84" t="s">
        <v>108</v>
      </c>
      <c r="C132" s="6" t="s">
        <v>0</v>
      </c>
      <c r="D132" s="14">
        <v>842292</v>
      </c>
      <c r="E132" s="14">
        <v>842292</v>
      </c>
      <c r="F132" s="14">
        <v>894689.96</v>
      </c>
      <c r="G132" s="14">
        <v>826824.98</v>
      </c>
      <c r="H132" s="14">
        <v>141934.82</v>
      </c>
      <c r="I132" s="14">
        <v>826824.98</v>
      </c>
      <c r="J132" s="14">
        <v>141934.82</v>
      </c>
    </row>
    <row r="133" spans="1:10" s="17" customFormat="1" ht="18.75" customHeight="1">
      <c r="A133" s="21"/>
      <c r="B133" s="84" t="s">
        <v>109</v>
      </c>
      <c r="C133" s="6" t="s">
        <v>36</v>
      </c>
      <c r="D133" s="14">
        <v>249324</v>
      </c>
      <c r="E133" s="14">
        <v>249324</v>
      </c>
      <c r="F133" s="14">
        <f>F134+F135+F136</f>
        <v>222042.4</v>
      </c>
      <c r="G133" s="14">
        <f>G134+G135+G136</f>
        <v>191614.99</v>
      </c>
      <c r="H133" s="14">
        <f>H134+H135+H136</f>
        <v>43882.869999999995</v>
      </c>
      <c r="I133" s="14">
        <f>I134+I135+I136</f>
        <v>191614.99</v>
      </c>
      <c r="J133" s="14">
        <f>J134+J135+J136</f>
        <v>43882.869999999995</v>
      </c>
    </row>
    <row r="134" spans="1:10" s="17" customFormat="1" ht="14.25" customHeight="1">
      <c r="A134" s="21"/>
      <c r="B134" s="85" t="s">
        <v>110</v>
      </c>
      <c r="C134" s="32" t="s">
        <v>38</v>
      </c>
      <c r="D134" s="22" t="s">
        <v>31</v>
      </c>
      <c r="E134" s="22" t="s">
        <v>31</v>
      </c>
      <c r="F134" s="8">
        <v>127763.65</v>
      </c>
      <c r="G134" s="8">
        <v>121059.78</v>
      </c>
      <c r="H134" s="8">
        <v>14671.8</v>
      </c>
      <c r="I134" s="8">
        <v>121059.78</v>
      </c>
      <c r="J134" s="8">
        <v>14671.8</v>
      </c>
    </row>
    <row r="135" spans="1:10" s="17" customFormat="1" ht="14.25" customHeight="1">
      <c r="A135" s="21"/>
      <c r="B135" s="85" t="s">
        <v>111</v>
      </c>
      <c r="C135" s="32" t="s">
        <v>88</v>
      </c>
      <c r="D135" s="22" t="s">
        <v>31</v>
      </c>
      <c r="E135" s="22" t="s">
        <v>31</v>
      </c>
      <c r="F135" s="8">
        <v>92867.13</v>
      </c>
      <c r="G135" s="8">
        <v>69143.59</v>
      </c>
      <c r="H135" s="8">
        <v>29211.07</v>
      </c>
      <c r="I135" s="8">
        <v>69143.59</v>
      </c>
      <c r="J135" s="8">
        <v>29211.07</v>
      </c>
    </row>
    <row r="136" spans="1:10" s="3" customFormat="1" ht="15" customHeight="1">
      <c r="A136" s="20"/>
      <c r="B136" s="85" t="s">
        <v>112</v>
      </c>
      <c r="C136" s="32" t="s">
        <v>37</v>
      </c>
      <c r="D136" s="22" t="s">
        <v>31</v>
      </c>
      <c r="E136" s="22" t="s">
        <v>31</v>
      </c>
      <c r="F136" s="8">
        <v>1411.62</v>
      </c>
      <c r="G136" s="8">
        <v>1411.62</v>
      </c>
      <c r="H136" s="8">
        <v>0</v>
      </c>
      <c r="I136" s="8">
        <v>1411.62</v>
      </c>
      <c r="J136" s="8"/>
    </row>
    <row r="137" spans="1:10" s="3" customFormat="1" ht="14.25" customHeight="1">
      <c r="A137" s="20"/>
      <c r="B137" s="84" t="s">
        <v>113</v>
      </c>
      <c r="C137" s="6" t="s">
        <v>80</v>
      </c>
      <c r="D137" s="14">
        <v>5794</v>
      </c>
      <c r="E137" s="14">
        <v>5794</v>
      </c>
      <c r="F137" s="14">
        <v>9882.29</v>
      </c>
      <c r="G137" s="14">
        <v>11003.72</v>
      </c>
      <c r="H137" s="14">
        <v>101.05</v>
      </c>
      <c r="I137" s="14">
        <v>11003.72</v>
      </c>
      <c r="J137" s="14">
        <v>101.05</v>
      </c>
    </row>
    <row r="138" spans="1:10" s="3" customFormat="1" ht="29.25" customHeight="1">
      <c r="A138" s="20"/>
      <c r="B138" s="19" t="s">
        <v>64</v>
      </c>
      <c r="C138" s="16" t="s">
        <v>42</v>
      </c>
      <c r="D138" s="15">
        <v>339</v>
      </c>
      <c r="E138" s="15">
        <v>339</v>
      </c>
      <c r="F138" s="15">
        <v>331.93</v>
      </c>
      <c r="G138" s="15">
        <v>327.66</v>
      </c>
      <c r="H138" s="34">
        <v>4.27</v>
      </c>
      <c r="I138" s="15">
        <v>327.66</v>
      </c>
      <c r="J138" s="34">
        <v>4.27</v>
      </c>
    </row>
    <row r="139" spans="1:10" s="3" customFormat="1" ht="18.75" customHeight="1">
      <c r="A139" s="20"/>
      <c r="B139" s="19" t="s">
        <v>65</v>
      </c>
      <c r="C139" s="16" t="s">
        <v>86</v>
      </c>
      <c r="D139" s="15">
        <v>33803</v>
      </c>
      <c r="E139" s="15">
        <v>33803</v>
      </c>
      <c r="F139" s="15">
        <v>50078.54</v>
      </c>
      <c r="G139" s="15">
        <v>53468.07</v>
      </c>
      <c r="H139" s="15">
        <v>1581.75</v>
      </c>
      <c r="I139" s="15">
        <v>53468.07</v>
      </c>
      <c r="J139" s="15">
        <v>1581.75</v>
      </c>
    </row>
    <row r="140" spans="1:10" s="3" customFormat="1" ht="14.25" customHeight="1">
      <c r="A140" s="20"/>
      <c r="B140" s="19" t="s">
        <v>107</v>
      </c>
      <c r="C140" s="16" t="s">
        <v>105</v>
      </c>
      <c r="D140" s="14"/>
      <c r="E140" s="14"/>
      <c r="F140" s="14"/>
      <c r="G140" s="14">
        <v>0</v>
      </c>
      <c r="H140" s="14">
        <v>0</v>
      </c>
      <c r="I140" s="14"/>
      <c r="J140" s="14"/>
    </row>
    <row r="141" spans="1:10" s="3" customFormat="1" ht="27.75" customHeight="1">
      <c r="A141" s="20"/>
      <c r="B141" s="19" t="s">
        <v>66</v>
      </c>
      <c r="C141" s="42" t="s">
        <v>68</v>
      </c>
      <c r="D141" s="14">
        <f>91788</f>
        <v>91788</v>
      </c>
      <c r="E141" s="15">
        <v>91788</v>
      </c>
      <c r="F141" s="15">
        <v>24019.85</v>
      </c>
      <c r="G141" s="15">
        <v>25572.5</v>
      </c>
      <c r="H141" s="15">
        <v>55.51</v>
      </c>
      <c r="I141" s="15">
        <v>25572.5</v>
      </c>
      <c r="J141" s="15">
        <v>55.51</v>
      </c>
    </row>
    <row r="142" spans="1:10" s="3" customFormat="1" ht="29.25" customHeight="1">
      <c r="A142" s="20"/>
      <c r="B142" s="19" t="s">
        <v>67</v>
      </c>
      <c r="C142" s="42" t="s">
        <v>69</v>
      </c>
      <c r="D142" s="14">
        <f>117127</f>
        <v>117127</v>
      </c>
      <c r="E142" s="15">
        <v>117127</v>
      </c>
      <c r="F142" s="15">
        <v>93420.98</v>
      </c>
      <c r="G142" s="15">
        <v>100055.82</v>
      </c>
      <c r="H142" s="15">
        <v>603.29</v>
      </c>
      <c r="I142" s="15">
        <v>100055.82</v>
      </c>
      <c r="J142" s="15">
        <v>603.29</v>
      </c>
    </row>
    <row r="143" spans="1:10" s="3" customFormat="1" ht="30" customHeight="1">
      <c r="A143" s="20"/>
      <c r="B143" s="19" t="s">
        <v>70</v>
      </c>
      <c r="C143" s="42" t="s">
        <v>87</v>
      </c>
      <c r="D143" s="14">
        <f>76879</f>
        <v>76879</v>
      </c>
      <c r="E143" s="15">
        <v>76879</v>
      </c>
      <c r="F143" s="15">
        <v>20911.48</v>
      </c>
      <c r="G143" s="15">
        <v>23609.45</v>
      </c>
      <c r="H143" s="15">
        <v>149.39</v>
      </c>
      <c r="I143" s="15">
        <v>23609.45</v>
      </c>
      <c r="J143" s="15">
        <v>149.39</v>
      </c>
    </row>
    <row r="144" spans="1:10" s="3" customFormat="1" ht="28.5" customHeight="1">
      <c r="A144" s="20"/>
      <c r="B144" s="19" t="s">
        <v>83</v>
      </c>
      <c r="C144" s="16" t="s">
        <v>92</v>
      </c>
      <c r="D144" s="15"/>
      <c r="E144" s="15"/>
      <c r="F144" s="15">
        <v>4244.08</v>
      </c>
      <c r="G144" s="15">
        <v>4485.44</v>
      </c>
      <c r="H144" s="15">
        <v>1.42</v>
      </c>
      <c r="I144" s="15">
        <v>4485.44</v>
      </c>
      <c r="J144" s="15">
        <v>1.42</v>
      </c>
    </row>
    <row r="145" spans="1:10" s="3" customFormat="1" ht="31.5" customHeight="1">
      <c r="A145" s="20"/>
      <c r="B145" s="19" t="s">
        <v>89</v>
      </c>
      <c r="C145" s="16" t="s">
        <v>24</v>
      </c>
      <c r="D145" s="15">
        <f>1216432+138847+625+19164</f>
        <v>1375068</v>
      </c>
      <c r="E145" s="15">
        <f>1216432+138847+625+19164</f>
        <v>1375068</v>
      </c>
      <c r="F145" s="10" t="s">
        <v>31</v>
      </c>
      <c r="G145" s="10" t="s">
        <v>31</v>
      </c>
      <c r="H145" s="10" t="s">
        <v>31</v>
      </c>
      <c r="I145" s="10" t="s">
        <v>31</v>
      </c>
      <c r="J145" s="10" t="s">
        <v>31</v>
      </c>
    </row>
    <row r="146" spans="1:10" s="3" customFormat="1" ht="17.25" customHeight="1">
      <c r="A146" s="20"/>
      <c r="B146" s="110" t="s">
        <v>93</v>
      </c>
      <c r="C146" s="110"/>
      <c r="D146" s="10" t="s">
        <v>31</v>
      </c>
      <c r="E146" s="10" t="s">
        <v>31</v>
      </c>
      <c r="F146" s="41">
        <v>1030999.08</v>
      </c>
      <c r="G146" s="10" t="s">
        <v>31</v>
      </c>
      <c r="H146" s="10" t="s">
        <v>31</v>
      </c>
      <c r="I146" s="10" t="s">
        <v>31</v>
      </c>
      <c r="J146" s="10" t="s">
        <v>31</v>
      </c>
    </row>
    <row r="147" spans="1:10" s="3" customFormat="1" ht="17.25" customHeight="1">
      <c r="A147" s="20"/>
      <c r="B147" s="110" t="s">
        <v>39</v>
      </c>
      <c r="C147" s="110"/>
      <c r="D147" s="10" t="s">
        <v>31</v>
      </c>
      <c r="E147" s="10" t="s">
        <v>31</v>
      </c>
      <c r="F147" s="10" t="s">
        <v>31</v>
      </c>
      <c r="G147" s="10"/>
      <c r="H147" s="10"/>
      <c r="I147" s="10"/>
      <c r="J147" s="10"/>
    </row>
    <row r="148" spans="1:10" s="3" customFormat="1" ht="27" customHeight="1" thickBot="1">
      <c r="A148" s="20"/>
      <c r="B148" s="115" t="s">
        <v>50</v>
      </c>
      <c r="C148" s="115"/>
      <c r="D148" s="10" t="s">
        <v>31</v>
      </c>
      <c r="E148" s="10" t="s">
        <v>31</v>
      </c>
      <c r="F148" s="41">
        <v>-29710.71</v>
      </c>
      <c r="G148" s="10" t="s">
        <v>31</v>
      </c>
      <c r="H148" s="10" t="s">
        <v>31</v>
      </c>
      <c r="I148" s="10" t="s">
        <v>31</v>
      </c>
      <c r="J148" s="10" t="s">
        <v>31</v>
      </c>
    </row>
    <row r="149" spans="2:10" ht="17.25" customHeight="1" thickBot="1" thickTop="1">
      <c r="B149" s="98" t="s">
        <v>75</v>
      </c>
      <c r="C149" s="98"/>
      <c r="D149" s="98"/>
      <c r="E149" s="98"/>
      <c r="F149" s="98"/>
      <c r="G149" s="98"/>
      <c r="H149" s="98"/>
      <c r="I149" s="98"/>
      <c r="J149" s="98"/>
    </row>
    <row r="150" spans="1:10" s="2" customFormat="1" ht="30" customHeight="1" thickBot="1" thickTop="1">
      <c r="A150" s="20" t="s">
        <v>20</v>
      </c>
      <c r="B150" s="99" t="s">
        <v>90</v>
      </c>
      <c r="C150" s="99"/>
      <c r="D150" s="44">
        <f>D151+D184+D191</f>
        <v>41260572</v>
      </c>
      <c r="E150" s="44">
        <f>E151+E184+E191</f>
        <v>41193324.32</v>
      </c>
      <c r="F150" s="44">
        <f>F151+F184+F191</f>
        <v>40818350.07000001</v>
      </c>
      <c r="G150" s="44">
        <f>G151+G184+G191</f>
        <v>39618059.870000005</v>
      </c>
      <c r="H150" s="44">
        <f>H151+H191</f>
        <v>1763739.1399999997</v>
      </c>
      <c r="I150" s="44">
        <f>I151+I184+I191</f>
        <v>39164792.5</v>
      </c>
      <c r="J150" s="44">
        <f>J151+J191</f>
        <v>1755021.62</v>
      </c>
    </row>
    <row r="151" spans="1:10" s="3" customFormat="1" ht="27.75" customHeight="1" thickTop="1">
      <c r="A151" s="20"/>
      <c r="B151" s="100" t="s">
        <v>72</v>
      </c>
      <c r="C151" s="101"/>
      <c r="D151" s="45">
        <f>D152+D153+D154+D156+D158+D159+D164+D165+D166+D167+D168+D169+D170+D171+D180+D176+D175</f>
        <v>16471591</v>
      </c>
      <c r="E151" s="45">
        <f>E152+E153+E154+E156+E158+E159+E164+E165+E166+E167+E168+E169+E170+E171+E180+E176+E175</f>
        <v>16404343.320000002</v>
      </c>
      <c r="F151" s="45">
        <f>F152+F153+F154+F156+F158+F159+F164+F165+F166+F167+F168+F169+F170+F171+F181+F176+F175</f>
        <v>16129223.89</v>
      </c>
      <c r="G151" s="45">
        <f>G152+G153+G154+G156+G158+G159+G164+G165+G166+G167+G168+G169+G170+G171+G182+G177+G175+G155+G176+G157</f>
        <v>15882086.350000001</v>
      </c>
      <c r="H151" s="45">
        <f>H152+H153+H164+H167+H171+H182</f>
        <v>521093.29999999993</v>
      </c>
      <c r="I151" s="45">
        <f>I152+I153+I154+I156+I158+I159+I164+I165+I166+I167+I168+I169+I170+I171+I182+I177+I175+I155+I176+I157</f>
        <v>15880377.71</v>
      </c>
      <c r="J151" s="45">
        <f>J152+J153+J164+J167+J171+J182</f>
        <v>521093.29999999993</v>
      </c>
    </row>
    <row r="152" spans="1:10" s="3" customFormat="1" ht="12.75">
      <c r="A152" s="20"/>
      <c r="B152" s="19" t="s">
        <v>21</v>
      </c>
      <c r="C152" s="18" t="s">
        <v>25</v>
      </c>
      <c r="D152" s="15">
        <v>5783730</v>
      </c>
      <c r="E152" s="15">
        <v>5741698.720000001</v>
      </c>
      <c r="F152" s="39">
        <v>5635223.01</v>
      </c>
      <c r="G152" s="39">
        <v>5755449.48</v>
      </c>
      <c r="H152" s="40">
        <v>354569.8</v>
      </c>
      <c r="I152" s="40">
        <v>5755449.48</v>
      </c>
      <c r="J152" s="40">
        <v>354569.8</v>
      </c>
    </row>
    <row r="153" spans="1:10" s="3" customFormat="1" ht="25.5">
      <c r="A153" s="20"/>
      <c r="B153" s="19" t="s">
        <v>18</v>
      </c>
      <c r="C153" s="9" t="s">
        <v>43</v>
      </c>
      <c r="D153" s="15">
        <v>16606</v>
      </c>
      <c r="E153" s="15">
        <v>16606</v>
      </c>
      <c r="F153" s="39">
        <v>16248.470000000001</v>
      </c>
      <c r="G153" s="39">
        <v>14081.16</v>
      </c>
      <c r="H153" s="40">
        <v>3497.54</v>
      </c>
      <c r="I153" s="40">
        <v>14081.16</v>
      </c>
      <c r="J153" s="40">
        <v>3497.54</v>
      </c>
    </row>
    <row r="154" spans="1:10" s="3" customFormat="1" ht="25.5">
      <c r="A154" s="20"/>
      <c r="B154" s="111" t="s">
        <v>19</v>
      </c>
      <c r="C154" s="90" t="s">
        <v>138</v>
      </c>
      <c r="D154" s="15">
        <v>44668</v>
      </c>
      <c r="E154" s="15">
        <v>44668</v>
      </c>
      <c r="F154" s="15">
        <v>36525</v>
      </c>
      <c r="G154" s="15">
        <v>36525</v>
      </c>
      <c r="H154" s="10" t="s">
        <v>31</v>
      </c>
      <c r="I154" s="15">
        <v>36525</v>
      </c>
      <c r="J154" s="78" t="s">
        <v>31</v>
      </c>
    </row>
    <row r="155" spans="1:10" s="3" customFormat="1" ht="38.25">
      <c r="A155" s="20"/>
      <c r="B155" s="112"/>
      <c r="C155" s="90" t="s">
        <v>139</v>
      </c>
      <c r="D155" s="15"/>
      <c r="E155" s="15"/>
      <c r="F155" s="15"/>
      <c r="G155" s="15">
        <v>44668</v>
      </c>
      <c r="H155" s="10"/>
      <c r="I155" s="15">
        <v>44668</v>
      </c>
      <c r="J155" s="78"/>
    </row>
    <row r="156" spans="1:10" s="3" customFormat="1" ht="51">
      <c r="A156" s="20"/>
      <c r="B156" s="111" t="s">
        <v>30</v>
      </c>
      <c r="C156" s="92" t="s">
        <v>142</v>
      </c>
      <c r="D156" s="15">
        <v>16464</v>
      </c>
      <c r="E156" s="15">
        <v>16464</v>
      </c>
      <c r="F156" s="15">
        <v>16404.14</v>
      </c>
      <c r="G156" s="15">
        <v>16463.62</v>
      </c>
      <c r="H156" s="10" t="s">
        <v>31</v>
      </c>
      <c r="I156" s="15">
        <v>16463.62</v>
      </c>
      <c r="J156" s="78" t="s">
        <v>31</v>
      </c>
    </row>
    <row r="157" spans="1:10" s="3" customFormat="1" ht="51">
      <c r="A157" s="20"/>
      <c r="B157" s="112"/>
      <c r="C157" s="92" t="s">
        <v>143</v>
      </c>
      <c r="D157" s="15"/>
      <c r="E157" s="15"/>
      <c r="F157" s="15"/>
      <c r="G157" s="15">
        <v>5959.58</v>
      </c>
      <c r="H157" s="10"/>
      <c r="I157" s="15">
        <v>5959.58</v>
      </c>
      <c r="J157" s="78"/>
    </row>
    <row r="158" spans="1:10" s="3" customFormat="1" ht="27.75" customHeight="1">
      <c r="A158" s="20"/>
      <c r="B158" s="19" t="s">
        <v>28</v>
      </c>
      <c r="C158" s="16" t="s">
        <v>58</v>
      </c>
      <c r="D158" s="15">
        <v>946077</v>
      </c>
      <c r="E158" s="15">
        <v>937254.0300000012</v>
      </c>
      <c r="F158" s="15">
        <v>850769.15</v>
      </c>
      <c r="G158" s="15">
        <v>927205.22</v>
      </c>
      <c r="H158" s="10" t="s">
        <v>31</v>
      </c>
      <c r="I158" s="15">
        <v>927205.22</v>
      </c>
      <c r="J158" s="78" t="s">
        <v>31</v>
      </c>
    </row>
    <row r="159" spans="1:10" s="3" customFormat="1" ht="12.75">
      <c r="A159" s="20"/>
      <c r="B159" s="19" t="s">
        <v>29</v>
      </c>
      <c r="C159" s="31" t="s">
        <v>6</v>
      </c>
      <c r="D159" s="15">
        <f>D160+D161+D162+D163</f>
        <v>607993</v>
      </c>
      <c r="E159" s="15">
        <f>E160+E161+E162+E163</f>
        <v>604124.6099999999</v>
      </c>
      <c r="F159" s="15">
        <f>F160+F161+F162+F163</f>
        <v>546892.84</v>
      </c>
      <c r="G159" s="15">
        <f>G160+G161+G162+G163</f>
        <v>596381.8099999999</v>
      </c>
      <c r="H159" s="10" t="s">
        <v>31</v>
      </c>
      <c r="I159" s="15">
        <f>I160+I161+I162+I163</f>
        <v>596381.8099999999</v>
      </c>
      <c r="J159" s="10" t="s">
        <v>31</v>
      </c>
    </row>
    <row r="160" spans="1:10" s="17" customFormat="1" ht="29.25" customHeight="1">
      <c r="A160" s="21"/>
      <c r="B160" s="79" t="s">
        <v>98</v>
      </c>
      <c r="C160" s="8" t="s">
        <v>51</v>
      </c>
      <c r="D160" s="7">
        <v>70007</v>
      </c>
      <c r="E160" s="7">
        <v>69717.36000000003</v>
      </c>
      <c r="F160" s="7">
        <v>64076.4</v>
      </c>
      <c r="G160" s="7">
        <v>69934.48</v>
      </c>
      <c r="H160" s="10" t="s">
        <v>31</v>
      </c>
      <c r="I160" s="7">
        <v>69934.48</v>
      </c>
      <c r="J160" s="10" t="s">
        <v>31</v>
      </c>
    </row>
    <row r="161" spans="1:10" s="17" customFormat="1" ht="25.5">
      <c r="A161" s="21"/>
      <c r="B161" s="79" t="s">
        <v>99</v>
      </c>
      <c r="C161" s="8" t="s">
        <v>41</v>
      </c>
      <c r="D161" s="7">
        <v>448728</v>
      </c>
      <c r="E161" s="7">
        <v>446351.84</v>
      </c>
      <c r="F161" s="7">
        <v>404670.42</v>
      </c>
      <c r="G161" s="7">
        <v>441308.42</v>
      </c>
      <c r="H161" s="10" t="s">
        <v>31</v>
      </c>
      <c r="I161" s="7">
        <v>441308.42</v>
      </c>
      <c r="J161" s="10" t="s">
        <v>31</v>
      </c>
    </row>
    <row r="162" spans="1:10" s="17" customFormat="1" ht="25.5">
      <c r="A162" s="21"/>
      <c r="B162" s="79" t="s">
        <v>100</v>
      </c>
      <c r="C162" s="8" t="s">
        <v>1</v>
      </c>
      <c r="D162" s="7">
        <v>54302</v>
      </c>
      <c r="E162" s="7">
        <v>53750.899999999834</v>
      </c>
      <c r="F162" s="7">
        <v>48951.26</v>
      </c>
      <c r="G162" s="7">
        <v>53362.56</v>
      </c>
      <c r="H162" s="10" t="s">
        <v>31</v>
      </c>
      <c r="I162" s="7">
        <v>53362.56</v>
      </c>
      <c r="J162" s="10" t="s">
        <v>31</v>
      </c>
    </row>
    <row r="163" spans="1:10" s="17" customFormat="1" ht="13.5">
      <c r="A163" s="21"/>
      <c r="B163" s="79" t="s">
        <v>101</v>
      </c>
      <c r="C163" s="7" t="s">
        <v>27</v>
      </c>
      <c r="D163" s="7">
        <v>34956</v>
      </c>
      <c r="E163" s="7">
        <v>34304.51</v>
      </c>
      <c r="F163" s="7">
        <v>29194.76</v>
      </c>
      <c r="G163" s="7">
        <v>31776.35</v>
      </c>
      <c r="H163" s="10" t="s">
        <v>31</v>
      </c>
      <c r="I163" s="7">
        <v>31776.35</v>
      </c>
      <c r="J163" s="10" t="s">
        <v>31</v>
      </c>
    </row>
    <row r="164" spans="1:57" s="13" customFormat="1" ht="15.75">
      <c r="A164" s="37"/>
      <c r="B164" s="80" t="s">
        <v>3</v>
      </c>
      <c r="C164" s="31" t="s">
        <v>2</v>
      </c>
      <c r="D164" s="9">
        <v>660403</v>
      </c>
      <c r="E164" s="9">
        <v>660403</v>
      </c>
      <c r="F164" s="15">
        <f>845685.37+802.44-85.75</f>
        <v>846402.0599999999</v>
      </c>
      <c r="G164" s="14">
        <f>748364.49+802.44</f>
        <v>749166.9299999999</v>
      </c>
      <c r="H164" s="15">
        <v>160773.72</v>
      </c>
      <c r="I164" s="14">
        <f>748364.49+802.44</f>
        <v>749166.9299999999</v>
      </c>
      <c r="J164" s="15">
        <v>160773.72</v>
      </c>
      <c r="K164" s="11"/>
      <c r="L164" s="12"/>
      <c r="M164" s="11"/>
      <c r="N164" s="12"/>
      <c r="O164" s="11"/>
      <c r="P164" s="12"/>
      <c r="Q164" s="11"/>
      <c r="R164" s="12"/>
      <c r="S164" s="11"/>
      <c r="T164" s="12"/>
      <c r="U164" s="11"/>
      <c r="V164" s="12"/>
      <c r="W164" s="11"/>
      <c r="X164" s="12"/>
      <c r="Y164" s="11"/>
      <c r="Z164" s="12"/>
      <c r="AA164" s="11"/>
      <c r="AB164" s="12"/>
      <c r="AC164" s="11"/>
      <c r="AD164" s="12"/>
      <c r="AE164" s="11"/>
      <c r="AF164" s="12"/>
      <c r="AG164" s="11"/>
      <c r="AH164" s="12"/>
      <c r="AI164" s="11"/>
      <c r="AJ164" s="12"/>
      <c r="AK164" s="11"/>
      <c r="AL164" s="12"/>
      <c r="AM164" s="11"/>
      <c r="AN164" s="12"/>
      <c r="AO164" s="11"/>
      <c r="AP164" s="12"/>
      <c r="AQ164" s="11"/>
      <c r="AR164" s="12"/>
      <c r="AS164" s="11"/>
      <c r="AT164" s="12"/>
      <c r="AU164" s="11"/>
      <c r="AV164" s="12"/>
      <c r="AW164" s="11"/>
      <c r="AX164" s="12"/>
      <c r="AY164" s="11"/>
      <c r="AZ164" s="12"/>
      <c r="BA164" s="11"/>
      <c r="BB164" s="12"/>
      <c r="BC164" s="11"/>
      <c r="BD164" s="12"/>
      <c r="BE164" s="11"/>
    </row>
    <row r="165" spans="1:10" s="4" customFormat="1" ht="25.5" customHeight="1">
      <c r="A165" s="20"/>
      <c r="B165" s="80" t="s">
        <v>4</v>
      </c>
      <c r="C165" s="9" t="s">
        <v>12</v>
      </c>
      <c r="D165" s="14">
        <v>4073466</v>
      </c>
      <c r="E165" s="15">
        <v>4091362.31</v>
      </c>
      <c r="F165" s="15">
        <v>3748238.05</v>
      </c>
      <c r="G165" s="15">
        <v>4091687.33</v>
      </c>
      <c r="H165" s="19" t="s">
        <v>31</v>
      </c>
      <c r="I165" s="15">
        <v>4091687.33</v>
      </c>
      <c r="J165" s="19" t="s">
        <v>31</v>
      </c>
    </row>
    <row r="166" spans="1:10" s="17" customFormat="1" ht="13.5">
      <c r="A166" s="21"/>
      <c r="B166" s="19" t="s">
        <v>5</v>
      </c>
      <c r="C166" s="18" t="s">
        <v>13</v>
      </c>
      <c r="D166" s="15">
        <v>36744</v>
      </c>
      <c r="E166" s="15">
        <v>6322.16</v>
      </c>
      <c r="F166" s="15">
        <v>6322.16</v>
      </c>
      <c r="G166" s="15">
        <v>6322.16</v>
      </c>
      <c r="H166" s="19" t="s">
        <v>31</v>
      </c>
      <c r="I166" s="15">
        <v>6322.16</v>
      </c>
      <c r="J166" s="19" t="s">
        <v>31</v>
      </c>
    </row>
    <row r="167" spans="1:10" s="17" customFormat="1" ht="16.5" customHeight="1">
      <c r="A167" s="21"/>
      <c r="B167" s="80" t="s">
        <v>7</v>
      </c>
      <c r="C167" s="16" t="s">
        <v>52</v>
      </c>
      <c r="D167" s="15">
        <v>59826</v>
      </c>
      <c r="E167" s="15">
        <v>59826</v>
      </c>
      <c r="F167" s="15">
        <v>56827.52</v>
      </c>
      <c r="G167" s="15">
        <v>59826.46</v>
      </c>
      <c r="H167" s="19">
        <v>2206.68</v>
      </c>
      <c r="I167" s="15">
        <v>59826.46</v>
      </c>
      <c r="J167" s="19">
        <v>2206.68</v>
      </c>
    </row>
    <row r="168" spans="1:10" s="3" customFormat="1" ht="26.25" customHeight="1">
      <c r="A168" s="20"/>
      <c r="B168" s="19" t="s">
        <v>8</v>
      </c>
      <c r="C168" s="9" t="s">
        <v>23</v>
      </c>
      <c r="D168" s="14">
        <v>305072</v>
      </c>
      <c r="E168" s="14">
        <v>305071.49</v>
      </c>
      <c r="F168" s="15">
        <v>279574.08</v>
      </c>
      <c r="G168" s="15">
        <v>304893.16</v>
      </c>
      <c r="H168" s="19" t="s">
        <v>31</v>
      </c>
      <c r="I168" s="15">
        <v>304893.16</v>
      </c>
      <c r="J168" s="19" t="s">
        <v>31</v>
      </c>
    </row>
    <row r="169" spans="1:10" s="3" customFormat="1" ht="25.5" customHeight="1">
      <c r="A169" s="20"/>
      <c r="B169" s="19" t="s">
        <v>9</v>
      </c>
      <c r="C169" s="9" t="s">
        <v>35</v>
      </c>
      <c r="D169" s="15">
        <v>11916</v>
      </c>
      <c r="E169" s="15">
        <v>11916</v>
      </c>
      <c r="F169" s="15">
        <v>9999.4</v>
      </c>
      <c r="G169" s="15">
        <v>10479.36</v>
      </c>
      <c r="H169" s="19" t="s">
        <v>31</v>
      </c>
      <c r="I169" s="15">
        <v>10479.36</v>
      </c>
      <c r="J169" s="19" t="s">
        <v>31</v>
      </c>
    </row>
    <row r="170" spans="1:10" s="3" customFormat="1" ht="12.75">
      <c r="A170" s="20"/>
      <c r="B170" s="19" t="s">
        <v>44</v>
      </c>
      <c r="C170" s="18" t="s">
        <v>22</v>
      </c>
      <c r="D170" s="15">
        <v>2230739</v>
      </c>
      <c r="E170" s="15">
        <v>2230739</v>
      </c>
      <c r="F170" s="15">
        <v>1986847.6600000001</v>
      </c>
      <c r="G170" s="15">
        <v>2101316.37</v>
      </c>
      <c r="H170" s="19" t="s">
        <v>31</v>
      </c>
      <c r="I170" s="15">
        <v>2100552.29</v>
      </c>
      <c r="J170" s="19" t="s">
        <v>31</v>
      </c>
    </row>
    <row r="171" spans="1:10" s="3" customFormat="1" ht="25.5">
      <c r="A171" s="20"/>
      <c r="B171" s="19" t="s">
        <v>46</v>
      </c>
      <c r="C171" s="9" t="s">
        <v>45</v>
      </c>
      <c r="D171" s="15">
        <f>SUM(D172:D173)</f>
        <v>868773</v>
      </c>
      <c r="E171" s="15">
        <f>E172+E173</f>
        <v>868774</v>
      </c>
      <c r="F171" s="15">
        <f>F172+F173</f>
        <v>790454.6500000001</v>
      </c>
      <c r="G171" s="15">
        <f>G172+G173</f>
        <v>844567.36</v>
      </c>
      <c r="H171" s="15">
        <f>H173</f>
        <v>45.56</v>
      </c>
      <c r="I171" s="15">
        <f>I172+I173</f>
        <v>843622.7999999999</v>
      </c>
      <c r="J171" s="15">
        <f>J173</f>
        <v>45.56</v>
      </c>
    </row>
    <row r="172" spans="1:10" s="3" customFormat="1" ht="51">
      <c r="A172" s="20"/>
      <c r="B172" s="81" t="s">
        <v>102</v>
      </c>
      <c r="C172" s="8" t="s">
        <v>54</v>
      </c>
      <c r="D172" s="7">
        <v>868421</v>
      </c>
      <c r="E172" s="7">
        <v>868422</v>
      </c>
      <c r="F172" s="7">
        <v>790078.7600000001</v>
      </c>
      <c r="G172" s="7">
        <v>844237.03</v>
      </c>
      <c r="H172" s="10" t="s">
        <v>31</v>
      </c>
      <c r="I172" s="7">
        <v>843292.47</v>
      </c>
      <c r="J172" s="10" t="s">
        <v>31</v>
      </c>
    </row>
    <row r="173" spans="1:10" s="3" customFormat="1" ht="76.5">
      <c r="A173" s="20"/>
      <c r="B173" s="81" t="s">
        <v>103</v>
      </c>
      <c r="C173" s="8" t="s">
        <v>55</v>
      </c>
      <c r="D173" s="7">
        <v>352</v>
      </c>
      <c r="E173" s="7">
        <v>352</v>
      </c>
      <c r="F173" s="7">
        <v>375.89</v>
      </c>
      <c r="G173" s="7">
        <v>330.33</v>
      </c>
      <c r="H173" s="10">
        <v>45.56</v>
      </c>
      <c r="I173" s="7">
        <v>330.33</v>
      </c>
      <c r="J173" s="10">
        <v>45.56</v>
      </c>
    </row>
    <row r="174" spans="1:10" s="3" customFormat="1" ht="12.75">
      <c r="A174" s="20"/>
      <c r="B174" s="19" t="s">
        <v>47</v>
      </c>
      <c r="C174" s="82" t="s">
        <v>94</v>
      </c>
      <c r="D174" s="7"/>
      <c r="E174" s="7"/>
      <c r="F174" s="7"/>
      <c r="G174" s="7"/>
      <c r="H174" s="10"/>
      <c r="I174" s="7"/>
      <c r="J174" s="10"/>
    </row>
    <row r="175" spans="1:10" s="3" customFormat="1" ht="12.75">
      <c r="A175" s="20"/>
      <c r="B175" s="19" t="s">
        <v>48</v>
      </c>
      <c r="C175" s="16" t="s">
        <v>85</v>
      </c>
      <c r="D175" s="15">
        <v>74000</v>
      </c>
      <c r="E175" s="15">
        <v>74000</v>
      </c>
      <c r="F175" s="15">
        <v>74000</v>
      </c>
      <c r="G175" s="15">
        <v>74000</v>
      </c>
      <c r="H175" s="10" t="s">
        <v>31</v>
      </c>
      <c r="I175" s="15">
        <v>74000</v>
      </c>
      <c r="J175" s="10" t="s">
        <v>31</v>
      </c>
    </row>
    <row r="176" spans="1:10" s="3" customFormat="1" ht="38.25">
      <c r="A176" s="20"/>
      <c r="B176" s="113" t="s">
        <v>53</v>
      </c>
      <c r="C176" s="91" t="s">
        <v>141</v>
      </c>
      <c r="D176" s="15">
        <v>190953</v>
      </c>
      <c r="E176" s="15">
        <v>190953</v>
      </c>
      <c r="F176" s="15">
        <v>180810.88</v>
      </c>
      <c r="G176" s="15">
        <f>243093.35-G177</f>
        <v>182465.35</v>
      </c>
      <c r="H176" s="10" t="s">
        <v>31</v>
      </c>
      <c r="I176" s="15">
        <f>243093.35-I177</f>
        <v>182465.35</v>
      </c>
      <c r="J176" s="10"/>
    </row>
    <row r="177" spans="1:10" s="3" customFormat="1" ht="27.75" customHeight="1">
      <c r="A177" s="20"/>
      <c r="B177" s="114"/>
      <c r="C177" s="91" t="s">
        <v>140</v>
      </c>
      <c r="D177" s="15"/>
      <c r="E177" s="15"/>
      <c r="F177" s="15"/>
      <c r="G177" s="15">
        <v>60628</v>
      </c>
      <c r="H177" s="10" t="s">
        <v>31</v>
      </c>
      <c r="I177" s="15">
        <v>60628</v>
      </c>
      <c r="J177" s="10" t="s">
        <v>31</v>
      </c>
    </row>
    <row r="178" spans="2:10" ht="25.5">
      <c r="B178" s="19" t="s">
        <v>71</v>
      </c>
      <c r="C178" s="82" t="s">
        <v>95</v>
      </c>
      <c r="D178" s="49"/>
      <c r="E178" s="49"/>
      <c r="F178" s="49"/>
      <c r="G178" s="49"/>
      <c r="H178" s="49"/>
      <c r="I178" s="49"/>
      <c r="J178" s="49"/>
    </row>
    <row r="179" spans="2:10" ht="38.25">
      <c r="B179" s="19" t="s">
        <v>82</v>
      </c>
      <c r="C179" s="82" t="s">
        <v>96</v>
      </c>
      <c r="D179" s="49"/>
      <c r="E179" s="49"/>
      <c r="F179" s="49"/>
      <c r="G179" s="49"/>
      <c r="H179" s="49"/>
      <c r="I179" s="49"/>
      <c r="J179" s="49"/>
    </row>
    <row r="180" spans="1:10" s="3" customFormat="1" ht="25.5">
      <c r="A180" s="20"/>
      <c r="B180" s="19" t="s">
        <v>84</v>
      </c>
      <c r="C180" s="9" t="s">
        <v>97</v>
      </c>
      <c r="D180" s="15">
        <v>544161</v>
      </c>
      <c r="E180" s="15">
        <v>544161</v>
      </c>
      <c r="F180" s="10" t="s">
        <v>31</v>
      </c>
      <c r="G180" s="10" t="s">
        <v>31</v>
      </c>
      <c r="H180" s="10" t="s">
        <v>31</v>
      </c>
      <c r="I180" s="10" t="s">
        <v>31</v>
      </c>
      <c r="J180" s="10" t="s">
        <v>31</v>
      </c>
    </row>
    <row r="181" spans="1:10" s="3" customFormat="1" ht="12.75">
      <c r="A181" s="20"/>
      <c r="B181" s="110" t="s">
        <v>93</v>
      </c>
      <c r="C181" s="110"/>
      <c r="D181" s="10" t="s">
        <v>31</v>
      </c>
      <c r="E181" s="10" t="s">
        <v>31</v>
      </c>
      <c r="F181" s="41">
        <v>1047684.82</v>
      </c>
      <c r="G181" s="10" t="s">
        <v>31</v>
      </c>
      <c r="H181" s="10" t="s">
        <v>31</v>
      </c>
      <c r="I181" s="10" t="s">
        <v>31</v>
      </c>
      <c r="J181" s="10" t="s">
        <v>31</v>
      </c>
    </row>
    <row r="182" spans="1:10" s="3" customFormat="1" ht="13.5" thickBot="1">
      <c r="A182" s="20"/>
      <c r="B182" s="110" t="s">
        <v>39</v>
      </c>
      <c r="C182" s="110"/>
      <c r="D182" s="10" t="s">
        <v>31</v>
      </c>
      <c r="E182" s="10" t="s">
        <v>31</v>
      </c>
      <c r="F182" s="33" t="s">
        <v>31</v>
      </c>
      <c r="G182" s="10"/>
      <c r="H182" s="10"/>
      <c r="I182" s="10"/>
      <c r="J182" s="10"/>
    </row>
    <row r="183" spans="1:10" s="3" customFormat="1" ht="14.25" customHeight="1" thickBot="1" thickTop="1">
      <c r="A183" s="20"/>
      <c r="B183" s="98" t="s">
        <v>75</v>
      </c>
      <c r="C183" s="98"/>
      <c r="D183" s="98"/>
      <c r="E183" s="98"/>
      <c r="F183" s="98"/>
      <c r="G183" s="98"/>
      <c r="H183" s="98"/>
      <c r="I183" s="98"/>
      <c r="J183" s="98"/>
    </row>
    <row r="184" spans="1:10" s="3" customFormat="1" ht="25.5" customHeight="1" thickTop="1">
      <c r="A184" s="20"/>
      <c r="B184" s="108" t="s">
        <v>73</v>
      </c>
      <c r="C184" s="109"/>
      <c r="D184" s="46">
        <f>D185+D186</f>
        <v>684865</v>
      </c>
      <c r="E184" s="46">
        <f>E185+E186</f>
        <v>684865</v>
      </c>
      <c r="F184" s="46">
        <f>F185+F186+F187+F189</f>
        <v>655388.6200000001</v>
      </c>
      <c r="G184" s="46">
        <f>G185+G186</f>
        <v>733876.5599999999</v>
      </c>
      <c r="H184" s="47" t="s">
        <v>31</v>
      </c>
      <c r="I184" s="46">
        <f>I185+I186</f>
        <v>684508.1</v>
      </c>
      <c r="J184" s="47" t="s">
        <v>31</v>
      </c>
    </row>
    <row r="185" spans="1:10" s="3" customFormat="1" ht="20.25" customHeight="1">
      <c r="A185" s="20"/>
      <c r="B185" s="19" t="s">
        <v>10</v>
      </c>
      <c r="C185" s="83" t="s">
        <v>81</v>
      </c>
      <c r="D185" s="14">
        <v>448603</v>
      </c>
      <c r="E185" s="14">
        <v>448603</v>
      </c>
      <c r="F185" s="24">
        <v>375162.18000000005</v>
      </c>
      <c r="G185" s="23">
        <v>497875.12999999995</v>
      </c>
      <c r="H185" s="25" t="s">
        <v>31</v>
      </c>
      <c r="I185" s="23">
        <v>448511.29</v>
      </c>
      <c r="J185" s="25" t="s">
        <v>31</v>
      </c>
    </row>
    <row r="186" spans="1:10" s="3" customFormat="1" ht="17.25" customHeight="1">
      <c r="A186" s="20"/>
      <c r="B186" s="19" t="s">
        <v>11</v>
      </c>
      <c r="C186" s="83" t="s">
        <v>57</v>
      </c>
      <c r="D186" s="14">
        <v>236262</v>
      </c>
      <c r="E186" s="14">
        <v>236262</v>
      </c>
      <c r="F186" s="14">
        <v>211648.15</v>
      </c>
      <c r="G186" s="14">
        <v>236001.43</v>
      </c>
      <c r="H186" s="25" t="s">
        <v>31</v>
      </c>
      <c r="I186" s="14">
        <v>235996.81</v>
      </c>
      <c r="J186" s="25" t="s">
        <v>31</v>
      </c>
    </row>
    <row r="187" spans="1:10" s="3" customFormat="1" ht="17.25" customHeight="1">
      <c r="A187" s="20"/>
      <c r="B187" s="110" t="s">
        <v>93</v>
      </c>
      <c r="C187" s="110"/>
      <c r="D187" s="10" t="s">
        <v>31</v>
      </c>
      <c r="E187" s="10" t="s">
        <v>31</v>
      </c>
      <c r="F187" s="41">
        <v>68578.29000000001</v>
      </c>
      <c r="G187" s="10" t="s">
        <v>31</v>
      </c>
      <c r="H187" s="10" t="s">
        <v>31</v>
      </c>
      <c r="I187" s="10" t="s">
        <v>31</v>
      </c>
      <c r="J187" s="10" t="s">
        <v>31</v>
      </c>
    </row>
    <row r="188" spans="1:10" s="3" customFormat="1" ht="17.25" customHeight="1">
      <c r="A188" s="20"/>
      <c r="B188" s="110" t="s">
        <v>39</v>
      </c>
      <c r="C188" s="110"/>
      <c r="D188" s="10" t="s">
        <v>31</v>
      </c>
      <c r="E188" s="10" t="s">
        <v>31</v>
      </c>
      <c r="F188" s="33" t="s">
        <v>31</v>
      </c>
      <c r="G188" s="10"/>
      <c r="H188" s="10" t="s">
        <v>31</v>
      </c>
      <c r="I188" s="10"/>
      <c r="J188" s="10" t="s">
        <v>31</v>
      </c>
    </row>
    <row r="189" spans="1:10" s="3" customFormat="1" ht="27" customHeight="1" thickBot="1">
      <c r="A189" s="20"/>
      <c r="B189" s="115" t="s">
        <v>50</v>
      </c>
      <c r="C189" s="115"/>
      <c r="D189" s="10" t="s">
        <v>31</v>
      </c>
      <c r="E189" s="10" t="s">
        <v>31</v>
      </c>
      <c r="F189" s="41"/>
      <c r="G189" s="10" t="s">
        <v>31</v>
      </c>
      <c r="H189" s="10" t="s">
        <v>31</v>
      </c>
      <c r="I189" s="10" t="s">
        <v>31</v>
      </c>
      <c r="J189" s="10" t="s">
        <v>31</v>
      </c>
    </row>
    <row r="190" spans="1:10" s="3" customFormat="1" ht="17.25" customHeight="1" thickBot="1" thickTop="1">
      <c r="A190" s="20"/>
      <c r="B190" s="98" t="s">
        <v>75</v>
      </c>
      <c r="C190" s="98"/>
      <c r="D190" s="98"/>
      <c r="E190" s="98"/>
      <c r="F190" s="98"/>
      <c r="G190" s="98"/>
      <c r="H190" s="98"/>
      <c r="I190" s="98"/>
      <c r="J190" s="98"/>
    </row>
    <row r="191" spans="1:10" s="3" customFormat="1" ht="27" customHeight="1" thickTop="1">
      <c r="A191" s="20"/>
      <c r="B191" s="108" t="s">
        <v>77</v>
      </c>
      <c r="C191" s="109"/>
      <c r="D191" s="48">
        <f>D192+D193+D194+D195+D196+D197+D204+D205+D207+D208+D209+D211</f>
        <v>24104116</v>
      </c>
      <c r="E191" s="48">
        <f>E192+E193+E194+E195+E196+E197+E204+E205+E207+E208+E209+E211</f>
        <v>24104116</v>
      </c>
      <c r="F191" s="48">
        <f>F192+F193+F194+F195+F196+F197+F204+F205+F206+F207+F208+F209+F210+F212+F214</f>
        <v>24033737.560000002</v>
      </c>
      <c r="G191" s="48">
        <f>G192+G193+G194+G195+G196+G197+G204+G205+G207+G208+G209+G213+G210</f>
        <v>23002096.96</v>
      </c>
      <c r="H191" s="48">
        <f>H192+H193+H194+H195+H196+H197+H204+H205+H207+H208+H209+H213+H210</f>
        <v>1242645.8399999999</v>
      </c>
      <c r="I191" s="48">
        <f>I192+I193+I194+I195+I196+I197+I204+I205+I207+I208+I209+I213+I210</f>
        <v>22599906.689999998</v>
      </c>
      <c r="J191" s="48">
        <f>J192+J193+J194+J195+J196+J197+J204+J205+J207+J208+J209+J213+J210</f>
        <v>1233928.32</v>
      </c>
    </row>
    <row r="192" spans="1:10" s="3" customFormat="1" ht="19.5" customHeight="1">
      <c r="A192" s="20"/>
      <c r="B192" s="19" t="s">
        <v>59</v>
      </c>
      <c r="C192" s="83" t="s">
        <v>34</v>
      </c>
      <c r="D192" s="14">
        <f>14896669+3952559+635+75550</f>
        <v>18925413</v>
      </c>
      <c r="E192" s="14">
        <f>14896669+3952559+635+75550</f>
        <v>18925413</v>
      </c>
      <c r="F192" s="15">
        <v>19540041.72</v>
      </c>
      <c r="G192" s="15">
        <v>19325857.92</v>
      </c>
      <c r="H192" s="15">
        <v>785761.26</v>
      </c>
      <c r="I192" s="15">
        <v>18923667.65</v>
      </c>
      <c r="J192" s="15">
        <v>765258.54</v>
      </c>
    </row>
    <row r="193" spans="1:10" s="3" customFormat="1" ht="24.75" customHeight="1">
      <c r="A193" s="20"/>
      <c r="B193" s="19" t="s">
        <v>60</v>
      </c>
      <c r="C193" s="16" t="s">
        <v>32</v>
      </c>
      <c r="D193" s="14">
        <f>1308476+53988</f>
        <v>1362464</v>
      </c>
      <c r="E193" s="14">
        <f>1308476+53988</f>
        <v>1362464</v>
      </c>
      <c r="F193" s="15">
        <v>1282424.6400000001</v>
      </c>
      <c r="G193" s="15">
        <v>1362463.5</v>
      </c>
      <c r="H193" s="15">
        <v>230184.43</v>
      </c>
      <c r="I193" s="15">
        <v>1362463.5</v>
      </c>
      <c r="J193" s="15">
        <v>241969.63</v>
      </c>
    </row>
    <row r="194" spans="1:10" s="3" customFormat="1" ht="24.75" customHeight="1">
      <c r="A194" s="20"/>
      <c r="B194" s="19" t="s">
        <v>61</v>
      </c>
      <c r="C194" s="83" t="s">
        <v>49</v>
      </c>
      <c r="D194" s="14">
        <v>1040884</v>
      </c>
      <c r="E194" s="14">
        <v>1040884</v>
      </c>
      <c r="F194" s="15">
        <v>998515.77</v>
      </c>
      <c r="G194" s="15">
        <v>1031774.15</v>
      </c>
      <c r="H194" s="15">
        <v>61138.89</v>
      </c>
      <c r="I194" s="15">
        <v>1031774.15</v>
      </c>
      <c r="J194" s="15">
        <v>61138.89</v>
      </c>
    </row>
    <row r="195" spans="1:10" s="3" customFormat="1" ht="25.5" customHeight="1">
      <c r="A195" s="20"/>
      <c r="B195" s="19" t="s">
        <v>62</v>
      </c>
      <c r="C195" s="83" t="s">
        <v>104</v>
      </c>
      <c r="D195" s="14"/>
      <c r="E195" s="15">
        <v>0</v>
      </c>
      <c r="F195" s="15"/>
      <c r="G195" s="15">
        <v>0</v>
      </c>
      <c r="H195" s="15">
        <v>0</v>
      </c>
      <c r="I195" s="15"/>
      <c r="J195" s="15"/>
    </row>
    <row r="196" spans="1:10" s="3" customFormat="1" ht="12.75" customHeight="1">
      <c r="A196" s="20"/>
      <c r="B196" s="19" t="s">
        <v>63</v>
      </c>
      <c r="C196" s="83" t="s">
        <v>56</v>
      </c>
      <c r="D196" s="14">
        <v>452</v>
      </c>
      <c r="E196" s="15">
        <v>452</v>
      </c>
      <c r="F196" s="15">
        <v>373.92</v>
      </c>
      <c r="G196" s="15">
        <v>322.68</v>
      </c>
      <c r="H196" s="15">
        <v>51.24</v>
      </c>
      <c r="I196" s="15">
        <v>322.68</v>
      </c>
      <c r="J196" s="15">
        <v>51.24</v>
      </c>
    </row>
    <row r="197" spans="1:10" s="3" customFormat="1" ht="14.25" customHeight="1">
      <c r="A197" s="20"/>
      <c r="B197" s="84" t="s">
        <v>106</v>
      </c>
      <c r="C197" s="6" t="s">
        <v>91</v>
      </c>
      <c r="D197" s="14">
        <f aca="true" t="shared" si="18" ref="D197:J197">D198+D199+D203</f>
        <v>893031</v>
      </c>
      <c r="E197" s="14">
        <f t="shared" si="18"/>
        <v>893031</v>
      </c>
      <c r="F197" s="14">
        <f t="shared" si="18"/>
        <v>1017782.6100000001</v>
      </c>
      <c r="G197" s="14">
        <f t="shared" si="18"/>
        <v>831329.1399999999</v>
      </c>
      <c r="H197" s="14">
        <f t="shared" si="18"/>
        <v>162218.30000000002</v>
      </c>
      <c r="I197" s="14">
        <f t="shared" si="18"/>
        <v>831329.1399999999</v>
      </c>
      <c r="J197" s="14">
        <f t="shared" si="18"/>
        <v>162218.30000000002</v>
      </c>
    </row>
    <row r="198" spans="1:10" s="17" customFormat="1" ht="15.75" customHeight="1">
      <c r="A198" s="21"/>
      <c r="B198" s="84" t="s">
        <v>108</v>
      </c>
      <c r="C198" s="6" t="s">
        <v>0</v>
      </c>
      <c r="D198" s="14">
        <v>583247</v>
      </c>
      <c r="E198" s="14">
        <v>583247</v>
      </c>
      <c r="F198" s="14">
        <v>683013.7300000001</v>
      </c>
      <c r="G198" s="14">
        <v>532790.3699999999</v>
      </c>
      <c r="H198" s="14">
        <v>100718.06000000001</v>
      </c>
      <c r="I198" s="14">
        <v>532790.3699999999</v>
      </c>
      <c r="J198" s="14">
        <v>100718.06000000001</v>
      </c>
    </row>
    <row r="199" spans="1:10" s="17" customFormat="1" ht="18.75" customHeight="1">
      <c r="A199" s="21"/>
      <c r="B199" s="84" t="s">
        <v>109</v>
      </c>
      <c r="C199" s="6" t="s">
        <v>36</v>
      </c>
      <c r="D199" s="14">
        <v>287814</v>
      </c>
      <c r="E199" s="14">
        <v>287814</v>
      </c>
      <c r="F199" s="14">
        <f>F200+F201+F202</f>
        <v>308141.34</v>
      </c>
      <c r="G199" s="14">
        <f>G200+G201+G202</f>
        <v>269330.76999999996</v>
      </c>
      <c r="H199" s="14">
        <f>H200+H201+H202</f>
        <v>61427.65</v>
      </c>
      <c r="I199" s="14">
        <f>I200+I201+I202</f>
        <v>269330.76999999996</v>
      </c>
      <c r="J199" s="14">
        <f>J200+J201+J202</f>
        <v>61427.65</v>
      </c>
    </row>
    <row r="200" spans="1:10" s="17" customFormat="1" ht="14.25" customHeight="1">
      <c r="A200" s="21"/>
      <c r="B200" s="85" t="s">
        <v>110</v>
      </c>
      <c r="C200" s="32" t="s">
        <v>38</v>
      </c>
      <c r="D200" s="22" t="s">
        <v>31</v>
      </c>
      <c r="E200" s="22" t="s">
        <v>31</v>
      </c>
      <c r="F200" s="8">
        <v>165396.77000000002</v>
      </c>
      <c r="G200" s="8">
        <v>157508.62</v>
      </c>
      <c r="H200" s="8">
        <v>18983.85</v>
      </c>
      <c r="I200" s="8">
        <v>157508.62</v>
      </c>
      <c r="J200" s="8">
        <v>18983.85</v>
      </c>
    </row>
    <row r="201" spans="1:10" s="17" customFormat="1" ht="14.25" customHeight="1">
      <c r="A201" s="21"/>
      <c r="B201" s="85" t="s">
        <v>111</v>
      </c>
      <c r="C201" s="32" t="s">
        <v>88</v>
      </c>
      <c r="D201" s="22" t="s">
        <v>31</v>
      </c>
      <c r="E201" s="22" t="s">
        <v>31</v>
      </c>
      <c r="F201" s="8">
        <v>142729.33000000002</v>
      </c>
      <c r="G201" s="8">
        <v>111806.90999999999</v>
      </c>
      <c r="H201" s="8">
        <v>42443.8</v>
      </c>
      <c r="I201" s="8">
        <v>111806.90999999999</v>
      </c>
      <c r="J201" s="8">
        <v>42443.8</v>
      </c>
    </row>
    <row r="202" spans="1:10" s="3" customFormat="1" ht="15" customHeight="1">
      <c r="A202" s="20"/>
      <c r="B202" s="85" t="s">
        <v>112</v>
      </c>
      <c r="C202" s="32" t="s">
        <v>37</v>
      </c>
      <c r="D202" s="22" t="s">
        <v>31</v>
      </c>
      <c r="E202" s="22" t="s">
        <v>31</v>
      </c>
      <c r="F202" s="8">
        <v>15.24</v>
      </c>
      <c r="G202" s="8">
        <v>15.24</v>
      </c>
      <c r="H202" s="8">
        <v>0</v>
      </c>
      <c r="I202" s="8">
        <v>15.24</v>
      </c>
      <c r="J202" s="8"/>
    </row>
    <row r="203" spans="1:10" s="3" customFormat="1" ht="14.25" customHeight="1">
      <c r="A203" s="20"/>
      <c r="B203" s="84" t="s">
        <v>113</v>
      </c>
      <c r="C203" s="6" t="s">
        <v>80</v>
      </c>
      <c r="D203" s="14">
        <v>21970</v>
      </c>
      <c r="E203" s="14">
        <v>21970</v>
      </c>
      <c r="F203" s="14">
        <v>26627.54</v>
      </c>
      <c r="G203" s="14">
        <v>29208</v>
      </c>
      <c r="H203" s="14">
        <v>72.59</v>
      </c>
      <c r="I203" s="14">
        <v>29208</v>
      </c>
      <c r="J203" s="14">
        <v>72.59</v>
      </c>
    </row>
    <row r="204" spans="1:10" s="3" customFormat="1" ht="29.25" customHeight="1">
      <c r="A204" s="20"/>
      <c r="B204" s="19" t="s">
        <v>64</v>
      </c>
      <c r="C204" s="16" t="s">
        <v>42</v>
      </c>
      <c r="D204" s="15">
        <v>931</v>
      </c>
      <c r="E204" s="15">
        <v>931</v>
      </c>
      <c r="F204" s="15">
        <v>351.46999999999997</v>
      </c>
      <c r="G204" s="15">
        <v>380.32</v>
      </c>
      <c r="H204" s="34">
        <v>4.27</v>
      </c>
      <c r="I204" s="15">
        <v>380.32</v>
      </c>
      <c r="J204" s="34">
        <v>4.27</v>
      </c>
    </row>
    <row r="205" spans="1:10" s="3" customFormat="1" ht="18.75" customHeight="1">
      <c r="A205" s="20"/>
      <c r="B205" s="19" t="s">
        <v>65</v>
      </c>
      <c r="C205" s="16" t="s">
        <v>86</v>
      </c>
      <c r="D205" s="15">
        <v>34180</v>
      </c>
      <c r="E205" s="15">
        <v>34180</v>
      </c>
      <c r="F205" s="15">
        <v>44517.8</v>
      </c>
      <c r="G205" s="15">
        <v>47495.34</v>
      </c>
      <c r="H205" s="15">
        <v>1273.95</v>
      </c>
      <c r="I205" s="15">
        <v>47495.34</v>
      </c>
      <c r="J205" s="15">
        <v>1273.95</v>
      </c>
    </row>
    <row r="206" spans="1:10" s="3" customFormat="1" ht="14.25" customHeight="1">
      <c r="A206" s="20"/>
      <c r="B206" s="19" t="s">
        <v>107</v>
      </c>
      <c r="C206" s="16" t="s">
        <v>105</v>
      </c>
      <c r="D206" s="14"/>
      <c r="E206" s="14"/>
      <c r="F206" s="14"/>
      <c r="G206" s="14"/>
      <c r="H206" s="14"/>
      <c r="I206" s="14"/>
      <c r="J206" s="14"/>
    </row>
    <row r="207" spans="1:10" s="3" customFormat="1" ht="27.75" customHeight="1">
      <c r="A207" s="20"/>
      <c r="B207" s="19" t="s">
        <v>66</v>
      </c>
      <c r="C207" s="42" t="s">
        <v>68</v>
      </c>
      <c r="D207" s="14">
        <f>50405</f>
        <v>50405</v>
      </c>
      <c r="E207" s="15">
        <v>50405</v>
      </c>
      <c r="F207" s="15">
        <v>29238.050000000003</v>
      </c>
      <c r="G207" s="15">
        <v>31379.39</v>
      </c>
      <c r="H207" s="15">
        <v>277.53</v>
      </c>
      <c r="I207" s="15">
        <v>31379.39</v>
      </c>
      <c r="J207" s="15">
        <v>277.53</v>
      </c>
    </row>
    <row r="208" spans="1:10" s="3" customFormat="1" ht="29.25" customHeight="1">
      <c r="A208" s="20"/>
      <c r="B208" s="19" t="s">
        <v>67</v>
      </c>
      <c r="C208" s="42" t="s">
        <v>69</v>
      </c>
      <c r="D208" s="14">
        <f>246596</f>
        <v>246596</v>
      </c>
      <c r="E208" s="15">
        <v>246596</v>
      </c>
      <c r="F208" s="15">
        <v>127997.57</v>
      </c>
      <c r="G208" s="15">
        <v>140792.24</v>
      </c>
      <c r="H208" s="15">
        <v>764.15</v>
      </c>
      <c r="I208" s="15">
        <v>140792.24</v>
      </c>
      <c r="J208" s="15">
        <v>764.15</v>
      </c>
    </row>
    <row r="209" spans="1:10" s="3" customFormat="1" ht="30" customHeight="1">
      <c r="A209" s="20"/>
      <c r="B209" s="19" t="s">
        <v>70</v>
      </c>
      <c r="C209" s="42" t="s">
        <v>87</v>
      </c>
      <c r="D209" s="14">
        <f>225742</f>
        <v>225742</v>
      </c>
      <c r="E209" s="15">
        <v>225742</v>
      </c>
      <c r="F209" s="15">
        <v>176945.21</v>
      </c>
      <c r="G209" s="15">
        <v>195473.35</v>
      </c>
      <c r="H209" s="15">
        <v>795.34</v>
      </c>
      <c r="I209" s="15">
        <v>195473.35</v>
      </c>
      <c r="J209" s="15">
        <v>795.34</v>
      </c>
    </row>
    <row r="210" spans="1:10" s="3" customFormat="1" ht="28.5" customHeight="1">
      <c r="A210" s="20"/>
      <c r="B210" s="19" t="s">
        <v>83</v>
      </c>
      <c r="C210" s="16" t="s">
        <v>92</v>
      </c>
      <c r="D210" s="15"/>
      <c r="E210" s="15"/>
      <c r="F210" s="15">
        <f>30669.47+1196.13+411.72</f>
        <v>32277.320000000003</v>
      </c>
      <c r="G210" s="15">
        <f>33002.97+1321.08+504.88</f>
        <v>34828.93</v>
      </c>
      <c r="H210" s="15">
        <v>176.48</v>
      </c>
      <c r="I210" s="15">
        <f>33002.97+1321.08+504.88</f>
        <v>34828.93</v>
      </c>
      <c r="J210" s="15">
        <v>176.48</v>
      </c>
    </row>
    <row r="211" spans="1:10" s="3" customFormat="1" ht="31.5" customHeight="1">
      <c r="A211" s="20"/>
      <c r="B211" s="19" t="s">
        <v>89</v>
      </c>
      <c r="C211" s="16" t="s">
        <v>24</v>
      </c>
      <c r="D211" s="15">
        <f>1176936+132537+12450+2095</f>
        <v>1324018</v>
      </c>
      <c r="E211" s="15">
        <f>1176936+132537+12450+2095</f>
        <v>1324018</v>
      </c>
      <c r="F211" s="10" t="s">
        <v>31</v>
      </c>
      <c r="G211" s="10" t="s">
        <v>31</v>
      </c>
      <c r="H211" s="10" t="s">
        <v>31</v>
      </c>
      <c r="I211" s="10" t="s">
        <v>31</v>
      </c>
      <c r="J211" s="10" t="s">
        <v>31</v>
      </c>
    </row>
    <row r="212" spans="1:10" s="3" customFormat="1" ht="17.25" customHeight="1">
      <c r="A212" s="20"/>
      <c r="B212" s="110" t="s">
        <v>93</v>
      </c>
      <c r="C212" s="110"/>
      <c r="D212" s="10" t="s">
        <v>31</v>
      </c>
      <c r="E212" s="10" t="s">
        <v>31</v>
      </c>
      <c r="F212" s="41">
        <v>783271.48</v>
      </c>
      <c r="G212" s="10" t="s">
        <v>31</v>
      </c>
      <c r="H212" s="10" t="s">
        <v>31</v>
      </c>
      <c r="I212" s="10" t="s">
        <v>31</v>
      </c>
      <c r="J212" s="10" t="s">
        <v>31</v>
      </c>
    </row>
    <row r="213" spans="1:10" s="3" customFormat="1" ht="17.25" customHeight="1">
      <c r="A213" s="20"/>
      <c r="B213" s="110" t="s">
        <v>39</v>
      </c>
      <c r="C213" s="110"/>
      <c r="D213" s="10" t="s">
        <v>31</v>
      </c>
      <c r="E213" s="10" t="s">
        <v>31</v>
      </c>
      <c r="F213" s="10" t="s">
        <v>31</v>
      </c>
      <c r="G213" s="10"/>
      <c r="H213" s="10"/>
      <c r="I213" s="10"/>
      <c r="J213" s="10"/>
    </row>
    <row r="214" spans="1:10" s="3" customFormat="1" ht="27" customHeight="1" thickBot="1">
      <c r="A214" s="20"/>
      <c r="B214" s="115" t="s">
        <v>50</v>
      </c>
      <c r="C214" s="115"/>
      <c r="D214" s="10" t="s">
        <v>31</v>
      </c>
      <c r="E214" s="10" t="s">
        <v>31</v>
      </c>
      <c r="F214" s="41"/>
      <c r="G214" s="10" t="s">
        <v>31</v>
      </c>
      <c r="H214" s="10" t="s">
        <v>31</v>
      </c>
      <c r="I214" s="10" t="s">
        <v>31</v>
      </c>
      <c r="J214" s="10" t="s">
        <v>31</v>
      </c>
    </row>
    <row r="215" spans="2:10" ht="17.25" customHeight="1" thickBot="1" thickTop="1">
      <c r="B215" s="98" t="s">
        <v>76</v>
      </c>
      <c r="C215" s="98"/>
      <c r="D215" s="98"/>
      <c r="E215" s="98"/>
      <c r="F215" s="98"/>
      <c r="G215" s="98"/>
      <c r="H215" s="98"/>
      <c r="I215" s="98"/>
      <c r="J215" s="98"/>
    </row>
    <row r="216" spans="1:10" s="2" customFormat="1" ht="30" customHeight="1" thickBot="1" thickTop="1">
      <c r="A216" s="20" t="s">
        <v>20</v>
      </c>
      <c r="B216" s="99" t="s">
        <v>90</v>
      </c>
      <c r="C216" s="99"/>
      <c r="D216" s="44">
        <f>D217+D250+D260</f>
        <v>230338755</v>
      </c>
      <c r="E216" s="44">
        <f>E217+E250+E260</f>
        <v>230481678.26999995</v>
      </c>
      <c r="F216" s="44">
        <f>F217+F250+F260</f>
        <v>228945625.99000004</v>
      </c>
      <c r="G216" s="44">
        <f>G217+G250+G260</f>
        <v>224915085.67999995</v>
      </c>
      <c r="H216" s="44">
        <f>H217+H260</f>
        <v>7012608.98</v>
      </c>
      <c r="I216" s="44">
        <f>I217+I250+I260</f>
        <v>222720145.24999994</v>
      </c>
      <c r="J216" s="44">
        <f>J217+J260</f>
        <v>6995274.0200000005</v>
      </c>
    </row>
    <row r="217" spans="1:10" s="3" customFormat="1" ht="27.75" customHeight="1" thickTop="1">
      <c r="A217" s="20"/>
      <c r="B217" s="100" t="s">
        <v>131</v>
      </c>
      <c r="C217" s="101"/>
      <c r="D217" s="45">
        <f>D218+D219+D220+D222+D224+D225+D230+D231+D232+D233+D234+D235+D236+D237+D246+D242+D241</f>
        <v>55459867</v>
      </c>
      <c r="E217" s="45">
        <f>E218+E219+E220+E222+E224+E225+E230+E231+E232+E233+E234+E235+E236+E237+E246+E242+E241</f>
        <v>55281767.23999996</v>
      </c>
      <c r="F217" s="45">
        <f>F218+F219+F220+F222+F224+F225+F230+F231+F232+F233+F234+F235+F236+F237+F247+F241+F242</f>
        <v>54592579.800000004</v>
      </c>
      <c r="G217" s="45">
        <f>G218+G219+G224+G225+G230+G231+G232+G233+G234+G235+G236+G237+G248+G220+G222+G241+G242+G221+G223+G243</f>
        <v>53625253.469999924</v>
      </c>
      <c r="H217" s="45">
        <f>H218+H219+H230+H233+H237+H248</f>
        <v>1703301.9100000001</v>
      </c>
      <c r="I217" s="45">
        <f>I218+I219+I224+I225+I230+I231+I232+I233+I234+I235+I236+I237+I248+I220+I222+I241+I242+I221+I223+I243</f>
        <v>53623609.90999993</v>
      </c>
      <c r="J217" s="45">
        <f>J218+J219+J230+J233+J237+J248</f>
        <v>1703301.9100000001</v>
      </c>
    </row>
    <row r="218" spans="1:10" s="3" customFormat="1" ht="12.75">
      <c r="A218" s="20"/>
      <c r="B218" s="19" t="s">
        <v>21</v>
      </c>
      <c r="C218" s="18" t="s">
        <v>25</v>
      </c>
      <c r="D218" s="15">
        <v>20477774</v>
      </c>
      <c r="E218" s="15">
        <v>20334836.179999962</v>
      </c>
      <c r="F218" s="39">
        <v>19919321.8</v>
      </c>
      <c r="G218" s="39">
        <v>20447888.16000001</v>
      </c>
      <c r="H218" s="40">
        <v>1175040.9400000006</v>
      </c>
      <c r="I218" s="40">
        <v>20447888.16000001</v>
      </c>
      <c r="J218" s="40">
        <v>1175040.9400000006</v>
      </c>
    </row>
    <row r="219" spans="1:10" s="3" customFormat="1" ht="25.5">
      <c r="A219" s="20"/>
      <c r="B219" s="19" t="s">
        <v>18</v>
      </c>
      <c r="C219" s="9" t="s">
        <v>43</v>
      </c>
      <c r="D219" s="15">
        <v>77593</v>
      </c>
      <c r="E219" s="15">
        <v>77593</v>
      </c>
      <c r="F219" s="39">
        <v>105308.57</v>
      </c>
      <c r="G219" s="39">
        <v>96226.67999999988</v>
      </c>
      <c r="H219" s="40">
        <v>19941.940000000017</v>
      </c>
      <c r="I219" s="40">
        <v>96226.67999999988</v>
      </c>
      <c r="J219" s="40">
        <v>19941.940000000017</v>
      </c>
    </row>
    <row r="220" spans="1:10" s="3" customFormat="1" ht="25.5">
      <c r="A220" s="20"/>
      <c r="B220" s="111" t="s">
        <v>19</v>
      </c>
      <c r="C220" s="90" t="s">
        <v>138</v>
      </c>
      <c r="D220" s="15">
        <v>162989</v>
      </c>
      <c r="E220" s="15">
        <v>162989</v>
      </c>
      <c r="F220" s="15">
        <v>121350</v>
      </c>
      <c r="G220" s="15">
        <f>53700+67950</f>
        <v>121650</v>
      </c>
      <c r="H220" s="10" t="s">
        <v>31</v>
      </c>
      <c r="I220" s="15">
        <v>121650</v>
      </c>
      <c r="J220" s="78" t="s">
        <v>31</v>
      </c>
    </row>
    <row r="221" spans="1:10" s="3" customFormat="1" ht="38.25">
      <c r="A221" s="20"/>
      <c r="B221" s="112"/>
      <c r="C221" s="90" t="s">
        <v>139</v>
      </c>
      <c r="D221" s="15"/>
      <c r="E221" s="15"/>
      <c r="F221" s="15"/>
      <c r="G221" s="15">
        <v>162989</v>
      </c>
      <c r="H221" s="10"/>
      <c r="I221" s="15">
        <v>162989</v>
      </c>
      <c r="J221" s="78"/>
    </row>
    <row r="222" spans="1:10" s="3" customFormat="1" ht="51">
      <c r="A222" s="20"/>
      <c r="B222" s="111" t="s">
        <v>30</v>
      </c>
      <c r="C222" s="92" t="s">
        <v>142</v>
      </c>
      <c r="D222" s="15">
        <v>38170</v>
      </c>
      <c r="E222" s="15">
        <v>38170</v>
      </c>
      <c r="F222" s="15">
        <v>38169.81</v>
      </c>
      <c r="G222" s="15">
        <v>38169.81</v>
      </c>
      <c r="H222" s="10" t="s">
        <v>31</v>
      </c>
      <c r="I222" s="15">
        <v>38169.81</v>
      </c>
      <c r="J222" s="78" t="s">
        <v>31</v>
      </c>
    </row>
    <row r="223" spans="1:10" s="3" customFormat="1" ht="51">
      <c r="A223" s="20"/>
      <c r="B223" s="112"/>
      <c r="C223" s="92" t="s">
        <v>143</v>
      </c>
      <c r="D223" s="15"/>
      <c r="E223" s="15"/>
      <c r="F223" s="15"/>
      <c r="G223" s="15">
        <v>18404.29</v>
      </c>
      <c r="H223" s="10"/>
      <c r="I223" s="15">
        <v>18404.29</v>
      </c>
      <c r="J223" s="78"/>
    </row>
    <row r="224" spans="1:10" s="3" customFormat="1" ht="27.75" customHeight="1">
      <c r="A224" s="20"/>
      <c r="B224" s="19" t="s">
        <v>28</v>
      </c>
      <c r="C224" s="16" t="s">
        <v>58</v>
      </c>
      <c r="D224" s="15">
        <v>3254542</v>
      </c>
      <c r="E224" s="15">
        <v>3235877.38</v>
      </c>
      <c r="F224" s="15">
        <v>2961613.510000008</v>
      </c>
      <c r="G224" s="15">
        <v>3231158.819999959</v>
      </c>
      <c r="H224" s="10" t="s">
        <v>31</v>
      </c>
      <c r="I224" s="15">
        <v>3231158.819999959</v>
      </c>
      <c r="J224" s="78" t="s">
        <v>31</v>
      </c>
    </row>
    <row r="225" spans="1:10" s="3" customFormat="1" ht="12.75">
      <c r="A225" s="20"/>
      <c r="B225" s="19" t="s">
        <v>29</v>
      </c>
      <c r="C225" s="31" t="s">
        <v>6</v>
      </c>
      <c r="D225" s="15">
        <f>D226+D227+D228+D229</f>
        <v>729534</v>
      </c>
      <c r="E225" s="15">
        <f>E226+E227+E228+E229</f>
        <v>697666.9299999999</v>
      </c>
      <c r="F225" s="15">
        <f>F226+F227+F228+F229</f>
        <v>634125.3999999997</v>
      </c>
      <c r="G225" s="15">
        <f>G226+G227+G228+G229</f>
        <v>693297.2899999989</v>
      </c>
      <c r="H225" s="10" t="s">
        <v>31</v>
      </c>
      <c r="I225" s="15">
        <f>I226+I227+I228+I229</f>
        <v>693297.2899999989</v>
      </c>
      <c r="J225" s="10" t="s">
        <v>31</v>
      </c>
    </row>
    <row r="226" spans="1:10" s="17" customFormat="1" ht="29.25" customHeight="1">
      <c r="A226" s="21"/>
      <c r="B226" s="79" t="s">
        <v>98</v>
      </c>
      <c r="C226" s="8" t="s">
        <v>51</v>
      </c>
      <c r="D226" s="7">
        <v>8537</v>
      </c>
      <c r="E226" s="7">
        <v>9637.849999999999</v>
      </c>
      <c r="F226" s="7">
        <v>8788.480000000001</v>
      </c>
      <c r="G226" s="7">
        <v>9645.760000000002</v>
      </c>
      <c r="H226" s="10" t="s">
        <v>31</v>
      </c>
      <c r="I226" s="7">
        <v>9645.760000000002</v>
      </c>
      <c r="J226" s="10" t="s">
        <v>31</v>
      </c>
    </row>
    <row r="227" spans="1:10" s="17" customFormat="1" ht="25.5">
      <c r="A227" s="21"/>
      <c r="B227" s="79" t="s">
        <v>99</v>
      </c>
      <c r="C227" s="8" t="s">
        <v>41</v>
      </c>
      <c r="D227" s="7">
        <v>469122</v>
      </c>
      <c r="E227" s="7">
        <v>438072.0299999999</v>
      </c>
      <c r="F227" s="7">
        <v>400895.79</v>
      </c>
      <c r="G227" s="7">
        <v>438791.29000000004</v>
      </c>
      <c r="H227" s="10" t="s">
        <v>31</v>
      </c>
      <c r="I227" s="7">
        <v>438791.29000000004</v>
      </c>
      <c r="J227" s="10" t="s">
        <v>31</v>
      </c>
    </row>
    <row r="228" spans="1:10" s="17" customFormat="1" ht="25.5">
      <c r="A228" s="21"/>
      <c r="B228" s="79" t="s">
        <v>100</v>
      </c>
      <c r="C228" s="8" t="s">
        <v>1</v>
      </c>
      <c r="D228" s="7">
        <v>186527</v>
      </c>
      <c r="E228" s="7">
        <v>186005.28</v>
      </c>
      <c r="F228" s="7">
        <v>170364.6699999998</v>
      </c>
      <c r="G228" s="7">
        <v>185895.28999999881</v>
      </c>
      <c r="H228" s="10" t="s">
        <v>31</v>
      </c>
      <c r="I228" s="7">
        <v>185895.28999999881</v>
      </c>
      <c r="J228" s="10" t="s">
        <v>31</v>
      </c>
    </row>
    <row r="229" spans="1:10" s="17" customFormat="1" ht="13.5">
      <c r="A229" s="21"/>
      <c r="B229" s="79" t="s">
        <v>101</v>
      </c>
      <c r="C229" s="7" t="s">
        <v>27</v>
      </c>
      <c r="D229" s="7">
        <v>65348</v>
      </c>
      <c r="E229" s="7">
        <v>63951.77</v>
      </c>
      <c r="F229" s="7">
        <v>54076.46</v>
      </c>
      <c r="G229" s="7">
        <v>58964.95</v>
      </c>
      <c r="H229" s="10" t="s">
        <v>31</v>
      </c>
      <c r="I229" s="7">
        <v>58964.95</v>
      </c>
      <c r="J229" s="10" t="s">
        <v>31</v>
      </c>
    </row>
    <row r="230" spans="1:57" s="13" customFormat="1" ht="15.75">
      <c r="A230" s="37"/>
      <c r="B230" s="80" t="s">
        <v>3</v>
      </c>
      <c r="C230" s="31" t="s">
        <v>2</v>
      </c>
      <c r="D230" s="9">
        <v>1830672</v>
      </c>
      <c r="E230" s="9">
        <v>1830672</v>
      </c>
      <c r="F230" s="15">
        <f>2386632.93-491.16</f>
        <v>2386141.77</v>
      </c>
      <c r="G230" s="14">
        <v>2093571.3499999994</v>
      </c>
      <c r="H230" s="15">
        <v>505140.3599999996</v>
      </c>
      <c r="I230" s="14">
        <v>2093571.3499999994</v>
      </c>
      <c r="J230" s="15">
        <v>505140.3599999996</v>
      </c>
      <c r="K230" s="11"/>
      <c r="L230" s="12"/>
      <c r="M230" s="11"/>
      <c r="N230" s="12"/>
      <c r="O230" s="11"/>
      <c r="P230" s="12"/>
      <c r="Q230" s="11"/>
      <c r="R230" s="12"/>
      <c r="S230" s="11"/>
      <c r="T230" s="12"/>
      <c r="U230" s="11"/>
      <c r="V230" s="12"/>
      <c r="W230" s="11"/>
      <c r="X230" s="12"/>
      <c r="Y230" s="11"/>
      <c r="Z230" s="12"/>
      <c r="AA230" s="11"/>
      <c r="AB230" s="12"/>
      <c r="AC230" s="11"/>
      <c r="AD230" s="12"/>
      <c r="AE230" s="11"/>
      <c r="AF230" s="12"/>
      <c r="AG230" s="11"/>
      <c r="AH230" s="12"/>
      <c r="AI230" s="11"/>
      <c r="AJ230" s="12"/>
      <c r="AK230" s="11"/>
      <c r="AL230" s="12"/>
      <c r="AM230" s="11"/>
      <c r="AN230" s="12"/>
      <c r="AO230" s="11"/>
      <c r="AP230" s="12"/>
      <c r="AQ230" s="11"/>
      <c r="AR230" s="12"/>
      <c r="AS230" s="11"/>
      <c r="AT230" s="12"/>
      <c r="AU230" s="11"/>
      <c r="AV230" s="12"/>
      <c r="AW230" s="11"/>
      <c r="AX230" s="12"/>
      <c r="AY230" s="11"/>
      <c r="AZ230" s="12"/>
      <c r="BA230" s="11"/>
      <c r="BB230" s="12"/>
      <c r="BC230" s="11"/>
      <c r="BD230" s="12"/>
      <c r="BE230" s="11"/>
    </row>
    <row r="231" spans="1:10" s="4" customFormat="1" ht="25.5" customHeight="1">
      <c r="A231" s="20"/>
      <c r="B231" s="80" t="s">
        <v>4</v>
      </c>
      <c r="C231" s="9" t="s">
        <v>12</v>
      </c>
      <c r="D231" s="14">
        <v>12793934</v>
      </c>
      <c r="E231" s="15">
        <v>12810171.969999999</v>
      </c>
      <c r="F231" s="15">
        <v>11794083.149999999</v>
      </c>
      <c r="G231" s="15">
        <v>12860153.179999959</v>
      </c>
      <c r="H231" s="19" t="s">
        <v>31</v>
      </c>
      <c r="I231" s="15">
        <v>12860153.179999959</v>
      </c>
      <c r="J231" s="19" t="s">
        <v>31</v>
      </c>
    </row>
    <row r="232" spans="1:10" s="17" customFormat="1" ht="13.5">
      <c r="A232" s="21"/>
      <c r="B232" s="19" t="s">
        <v>5</v>
      </c>
      <c r="C232" s="18" t="s">
        <v>13</v>
      </c>
      <c r="D232" s="15">
        <v>130988</v>
      </c>
      <c r="E232" s="15">
        <v>130120.62000000001</v>
      </c>
      <c r="F232" s="15">
        <v>117476.30000000002</v>
      </c>
      <c r="G232" s="15">
        <v>130120.62000000001</v>
      </c>
      <c r="H232" s="19" t="s">
        <v>31</v>
      </c>
      <c r="I232" s="15">
        <v>130120.62000000001</v>
      </c>
      <c r="J232" s="19" t="s">
        <v>31</v>
      </c>
    </row>
    <row r="233" spans="1:10" s="17" customFormat="1" ht="16.5" customHeight="1">
      <c r="A233" s="21"/>
      <c r="B233" s="80" t="s">
        <v>7</v>
      </c>
      <c r="C233" s="16" t="s">
        <v>52</v>
      </c>
      <c r="D233" s="15">
        <v>543224</v>
      </c>
      <c r="E233" s="15">
        <v>543224.16</v>
      </c>
      <c r="F233" s="15">
        <v>529472.8099999999</v>
      </c>
      <c r="G233" s="15">
        <v>573003.6000000001</v>
      </c>
      <c r="H233" s="19"/>
      <c r="I233" s="15">
        <v>573003.6000000001</v>
      </c>
      <c r="J233" s="19"/>
    </row>
    <row r="234" spans="1:10" s="3" customFormat="1" ht="26.25" customHeight="1">
      <c r="A234" s="20"/>
      <c r="B234" s="19" t="s">
        <v>8</v>
      </c>
      <c r="C234" s="9" t="s">
        <v>23</v>
      </c>
      <c r="D234" s="14"/>
      <c r="E234" s="14"/>
      <c r="F234" s="15"/>
      <c r="G234" s="15"/>
      <c r="H234" s="19" t="s">
        <v>31</v>
      </c>
      <c r="I234" s="15"/>
      <c r="J234" s="19" t="s">
        <v>31</v>
      </c>
    </row>
    <row r="235" spans="1:10" s="3" customFormat="1" ht="25.5" customHeight="1">
      <c r="A235" s="20"/>
      <c r="B235" s="19" t="s">
        <v>9</v>
      </c>
      <c r="C235" s="9" t="s">
        <v>35</v>
      </c>
      <c r="D235" s="15">
        <v>44751</v>
      </c>
      <c r="E235" s="15">
        <v>44751</v>
      </c>
      <c r="F235" s="15">
        <v>23733.17</v>
      </c>
      <c r="G235" s="15">
        <v>24640.54999999999</v>
      </c>
      <c r="H235" s="19" t="s">
        <v>31</v>
      </c>
      <c r="I235" s="15">
        <v>24640.54999999999</v>
      </c>
      <c r="J235" s="19" t="s">
        <v>31</v>
      </c>
    </row>
    <row r="236" spans="1:10" s="3" customFormat="1" ht="12.75">
      <c r="A236" s="20"/>
      <c r="B236" s="19" t="s">
        <v>44</v>
      </c>
      <c r="C236" s="18" t="s">
        <v>22</v>
      </c>
      <c r="D236" s="15">
        <v>8450993</v>
      </c>
      <c r="E236" s="15">
        <v>8450993</v>
      </c>
      <c r="F236" s="15">
        <v>7477413.78</v>
      </c>
      <c r="G236" s="15">
        <v>7725109.25</v>
      </c>
      <c r="H236" s="19" t="s">
        <v>31</v>
      </c>
      <c r="I236" s="15">
        <v>7724512.17</v>
      </c>
      <c r="J236" s="19" t="s">
        <v>31</v>
      </c>
    </row>
    <row r="237" spans="1:10" s="3" customFormat="1" ht="25.5">
      <c r="A237" s="20"/>
      <c r="B237" s="19" t="s">
        <v>46</v>
      </c>
      <c r="C237" s="9" t="s">
        <v>45</v>
      </c>
      <c r="D237" s="15">
        <f>SUM(D238:D239)</f>
        <v>4492460</v>
      </c>
      <c r="E237" s="15">
        <f>E238+E239</f>
        <v>4492459</v>
      </c>
      <c r="F237" s="15">
        <f>F238+F239</f>
        <v>4117984.3699999996</v>
      </c>
      <c r="G237" s="15">
        <f>G238+G239</f>
        <v>4421598.87</v>
      </c>
      <c r="H237" s="15">
        <f>H239</f>
        <v>3178.67</v>
      </c>
      <c r="I237" s="15">
        <f>I238+I239</f>
        <v>4420552.39</v>
      </c>
      <c r="J237" s="15">
        <f>J239</f>
        <v>3178.67</v>
      </c>
    </row>
    <row r="238" spans="1:10" s="3" customFormat="1" ht="51">
      <c r="A238" s="20"/>
      <c r="B238" s="81" t="s">
        <v>102</v>
      </c>
      <c r="C238" s="8" t="s">
        <v>54</v>
      </c>
      <c r="D238" s="7">
        <v>4362842</v>
      </c>
      <c r="E238" s="7">
        <v>4362841</v>
      </c>
      <c r="F238" s="7">
        <v>3994227.4699999997</v>
      </c>
      <c r="G238" s="7">
        <v>4276118.0600000005</v>
      </c>
      <c r="H238" s="10" t="s">
        <v>31</v>
      </c>
      <c r="I238" s="7">
        <v>4275071.58</v>
      </c>
      <c r="J238" s="10" t="s">
        <v>31</v>
      </c>
    </row>
    <row r="239" spans="1:10" s="3" customFormat="1" ht="76.5">
      <c r="A239" s="20"/>
      <c r="B239" s="81" t="s">
        <v>103</v>
      </c>
      <c r="C239" s="8" t="s">
        <v>55</v>
      </c>
      <c r="D239" s="7">
        <v>129618</v>
      </c>
      <c r="E239" s="7">
        <v>129618</v>
      </c>
      <c r="F239" s="7">
        <v>123756.90000000002</v>
      </c>
      <c r="G239" s="7">
        <v>145480.81</v>
      </c>
      <c r="H239" s="10">
        <v>3178.67</v>
      </c>
      <c r="I239" s="7">
        <v>145480.81</v>
      </c>
      <c r="J239" s="10">
        <v>3178.67</v>
      </c>
    </row>
    <row r="240" spans="1:10" s="3" customFormat="1" ht="12.75">
      <c r="A240" s="20"/>
      <c r="B240" s="19" t="s">
        <v>47</v>
      </c>
      <c r="C240" s="82" t="s">
        <v>94</v>
      </c>
      <c r="D240" s="7"/>
      <c r="E240" s="7"/>
      <c r="F240" s="7"/>
      <c r="G240" s="7"/>
      <c r="H240" s="10"/>
      <c r="I240" s="7"/>
      <c r="J240" s="10"/>
    </row>
    <row r="241" spans="1:10" s="3" customFormat="1" ht="12.75">
      <c r="A241" s="20"/>
      <c r="B241" s="19" t="s">
        <v>48</v>
      </c>
      <c r="C241" s="16" t="s">
        <v>85</v>
      </c>
      <c r="D241" s="15">
        <v>115500</v>
      </c>
      <c r="E241" s="15">
        <v>115500</v>
      </c>
      <c r="F241" s="15">
        <v>115500</v>
      </c>
      <c r="G241" s="15">
        <v>115500</v>
      </c>
      <c r="H241" s="10" t="s">
        <v>31</v>
      </c>
      <c r="I241" s="15">
        <v>115500</v>
      </c>
      <c r="J241" s="10" t="s">
        <v>31</v>
      </c>
    </row>
    <row r="242" spans="1:10" s="3" customFormat="1" ht="41.25" customHeight="1">
      <c r="A242" s="20"/>
      <c r="B242" s="113" t="s">
        <v>53</v>
      </c>
      <c r="C242" s="91" t="s">
        <v>141</v>
      </c>
      <c r="D242" s="15">
        <v>664325</v>
      </c>
      <c r="E242" s="15">
        <v>664325</v>
      </c>
      <c r="F242" s="15">
        <f>570999.77+44591</f>
        <v>615590.77</v>
      </c>
      <c r="G242" s="15">
        <v>664325</v>
      </c>
      <c r="H242" s="10" t="s">
        <v>31</v>
      </c>
      <c r="I242" s="15">
        <v>664325</v>
      </c>
      <c r="J242" s="10" t="s">
        <v>31</v>
      </c>
    </row>
    <row r="243" spans="1:10" s="3" customFormat="1" ht="27.75" customHeight="1">
      <c r="A243" s="87"/>
      <c r="B243" s="114"/>
      <c r="C243" s="91" t="s">
        <v>140</v>
      </c>
      <c r="D243" s="15"/>
      <c r="E243" s="15"/>
      <c r="F243" s="15"/>
      <c r="G243" s="15">
        <v>207447</v>
      </c>
      <c r="H243" s="10"/>
      <c r="I243" s="15">
        <v>207447</v>
      </c>
      <c r="J243" s="10"/>
    </row>
    <row r="244" spans="2:10" ht="25.5">
      <c r="B244" s="19" t="s">
        <v>71</v>
      </c>
      <c r="C244" s="82" t="s">
        <v>95</v>
      </c>
      <c r="D244" s="49"/>
      <c r="E244" s="49"/>
      <c r="F244" s="49"/>
      <c r="G244" s="49"/>
      <c r="H244" s="49"/>
      <c r="I244" s="49"/>
      <c r="J244" s="49"/>
    </row>
    <row r="245" spans="2:10" ht="28.5" customHeight="1">
      <c r="B245" s="19" t="s">
        <v>82</v>
      </c>
      <c r="C245" s="82" t="s">
        <v>96</v>
      </c>
      <c r="D245" s="49"/>
      <c r="E245" s="49"/>
      <c r="F245" s="49"/>
      <c r="G245" s="49"/>
      <c r="H245" s="49"/>
      <c r="I245" s="49"/>
      <c r="J245" s="49"/>
    </row>
    <row r="246" spans="1:10" s="3" customFormat="1" ht="25.5">
      <c r="A246" s="20"/>
      <c r="B246" s="19" t="s">
        <v>84</v>
      </c>
      <c r="C246" s="9" t="s">
        <v>97</v>
      </c>
      <c r="D246" s="15">
        <v>1652418</v>
      </c>
      <c r="E246" s="15">
        <v>1652418</v>
      </c>
      <c r="F246" s="10" t="s">
        <v>31</v>
      </c>
      <c r="G246" s="10" t="s">
        <v>31</v>
      </c>
      <c r="H246" s="10" t="s">
        <v>31</v>
      </c>
      <c r="I246" s="10" t="s">
        <v>31</v>
      </c>
      <c r="J246" s="10" t="s">
        <v>31</v>
      </c>
    </row>
    <row r="247" spans="1:10" s="3" customFormat="1" ht="12.75">
      <c r="A247" s="20"/>
      <c r="B247" s="110" t="s">
        <v>93</v>
      </c>
      <c r="C247" s="110"/>
      <c r="D247" s="10" t="s">
        <v>31</v>
      </c>
      <c r="E247" s="10" t="s">
        <v>31</v>
      </c>
      <c r="F247" s="41">
        <f>3679885.59-44591</f>
        <v>3635294.59</v>
      </c>
      <c r="G247" s="10" t="s">
        <v>31</v>
      </c>
      <c r="H247" s="10" t="s">
        <v>31</v>
      </c>
      <c r="I247" s="10" t="s">
        <v>31</v>
      </c>
      <c r="J247" s="10" t="s">
        <v>31</v>
      </c>
    </row>
    <row r="248" spans="1:10" s="3" customFormat="1" ht="13.5" thickBot="1">
      <c r="A248" s="20"/>
      <c r="B248" s="110" t="s">
        <v>39</v>
      </c>
      <c r="C248" s="110"/>
      <c r="D248" s="10" t="s">
        <v>31</v>
      </c>
      <c r="E248" s="10" t="s">
        <v>31</v>
      </c>
      <c r="F248" s="33" t="s">
        <v>31</v>
      </c>
      <c r="G248" s="10"/>
      <c r="H248" s="10"/>
      <c r="I248" s="10"/>
      <c r="J248" s="10"/>
    </row>
    <row r="249" spans="1:10" s="3" customFormat="1" ht="14.25" customHeight="1" thickBot="1" thickTop="1">
      <c r="A249" s="20"/>
      <c r="B249" s="98" t="s">
        <v>76</v>
      </c>
      <c r="C249" s="98"/>
      <c r="D249" s="98"/>
      <c r="E249" s="98"/>
      <c r="F249" s="98"/>
      <c r="G249" s="98"/>
      <c r="H249" s="98"/>
      <c r="I249" s="98"/>
      <c r="J249" s="98"/>
    </row>
    <row r="250" spans="1:10" s="3" customFormat="1" ht="25.5" customHeight="1" thickTop="1">
      <c r="A250" s="20"/>
      <c r="B250" s="108" t="s">
        <v>73</v>
      </c>
      <c r="C250" s="109"/>
      <c r="D250" s="46">
        <f>SUM(D251:D255)</f>
        <v>36060964</v>
      </c>
      <c r="E250" s="46">
        <f>SUM(E251:E255)</f>
        <v>36060498</v>
      </c>
      <c r="F250" s="46">
        <f>SUM(F251:F256)</f>
        <v>35775922.09</v>
      </c>
      <c r="G250" s="46">
        <f>SUM(G251:G255)</f>
        <v>36978521.650000006</v>
      </c>
      <c r="H250" s="47" t="s">
        <v>31</v>
      </c>
      <c r="I250" s="46">
        <f>SUM(I251:I255)</f>
        <v>35946832.85</v>
      </c>
      <c r="J250" s="47" t="s">
        <v>31</v>
      </c>
    </row>
    <row r="251" spans="1:10" s="3" customFormat="1" ht="20.25" customHeight="1">
      <c r="A251" s="20"/>
      <c r="B251" s="19" t="s">
        <v>10</v>
      </c>
      <c r="C251" s="83" t="s">
        <v>81</v>
      </c>
      <c r="D251" s="14">
        <v>29874866</v>
      </c>
      <c r="E251" s="14">
        <v>29874866</v>
      </c>
      <c r="F251" s="24">
        <v>29219957.93</v>
      </c>
      <c r="G251" s="23">
        <v>30902941.09</v>
      </c>
      <c r="H251" s="25" t="s">
        <v>31</v>
      </c>
      <c r="I251" s="23">
        <v>29872972.58</v>
      </c>
      <c r="J251" s="25" t="s">
        <v>31</v>
      </c>
    </row>
    <row r="252" spans="1:10" s="3" customFormat="1" ht="17.25" customHeight="1">
      <c r="A252" s="20"/>
      <c r="B252" s="19" t="s">
        <v>11</v>
      </c>
      <c r="C252" s="83" t="s">
        <v>57</v>
      </c>
      <c r="D252" s="14">
        <v>1907949</v>
      </c>
      <c r="E252" s="14">
        <v>1907949</v>
      </c>
      <c r="F252" s="14">
        <v>1914836.2999999998</v>
      </c>
      <c r="G252" s="14">
        <v>1909667.68</v>
      </c>
      <c r="H252" s="25" t="s">
        <v>31</v>
      </c>
      <c r="I252" s="14">
        <v>1907947.39</v>
      </c>
      <c r="J252" s="25" t="s">
        <v>31</v>
      </c>
    </row>
    <row r="253" spans="1:10" s="3" customFormat="1" ht="17.25" customHeight="1">
      <c r="A253" s="20"/>
      <c r="B253" s="19" t="s">
        <v>116</v>
      </c>
      <c r="C253" s="83" t="s">
        <v>130</v>
      </c>
      <c r="D253" s="14">
        <v>83179</v>
      </c>
      <c r="E253" s="14">
        <v>83179</v>
      </c>
      <c r="F253" s="14">
        <v>5323.44</v>
      </c>
      <c r="G253" s="14">
        <v>5323.44</v>
      </c>
      <c r="H253" s="25" t="s">
        <v>31</v>
      </c>
      <c r="I253" s="14">
        <v>5323.44</v>
      </c>
      <c r="J253" s="25" t="s">
        <v>31</v>
      </c>
    </row>
    <row r="254" spans="1:10" s="3" customFormat="1" ht="17.25" customHeight="1">
      <c r="A254" s="20"/>
      <c r="B254" s="19" t="s">
        <v>117</v>
      </c>
      <c r="C254" s="83" t="s">
        <v>115</v>
      </c>
      <c r="D254" s="14">
        <v>611528</v>
      </c>
      <c r="E254" s="14">
        <v>611528</v>
      </c>
      <c r="F254" s="14">
        <v>605984</v>
      </c>
      <c r="G254" s="14">
        <v>577613.44</v>
      </c>
      <c r="H254" s="25" t="s">
        <v>31</v>
      </c>
      <c r="I254" s="14">
        <v>577613.44</v>
      </c>
      <c r="J254" s="25" t="s">
        <v>31</v>
      </c>
    </row>
    <row r="255" spans="1:10" s="3" customFormat="1" ht="17.25" customHeight="1">
      <c r="A255" s="20"/>
      <c r="B255" s="19" t="s">
        <v>129</v>
      </c>
      <c r="C255" s="83" t="s">
        <v>118</v>
      </c>
      <c r="D255" s="14">
        <v>3583442</v>
      </c>
      <c r="E255" s="14">
        <v>3582976</v>
      </c>
      <c r="F255" s="14">
        <v>3284394.7199999997</v>
      </c>
      <c r="G255" s="14">
        <v>3582976</v>
      </c>
      <c r="H255" s="25">
        <v>0</v>
      </c>
      <c r="I255" s="14">
        <v>3582976</v>
      </c>
      <c r="J255" s="25" t="s">
        <v>31</v>
      </c>
    </row>
    <row r="256" spans="1:10" s="3" customFormat="1" ht="17.25" customHeight="1">
      <c r="A256" s="20"/>
      <c r="B256" s="110" t="s">
        <v>93</v>
      </c>
      <c r="C256" s="110"/>
      <c r="D256" s="10" t="s">
        <v>31</v>
      </c>
      <c r="E256" s="10" t="s">
        <v>31</v>
      </c>
      <c r="F256" s="41">
        <v>745425.7</v>
      </c>
      <c r="G256" s="10" t="s">
        <v>31</v>
      </c>
      <c r="H256" s="10" t="s">
        <v>31</v>
      </c>
      <c r="I256" s="10" t="s">
        <v>31</v>
      </c>
      <c r="J256" s="10" t="s">
        <v>31</v>
      </c>
    </row>
    <row r="257" spans="1:10" s="3" customFormat="1" ht="17.25" customHeight="1">
      <c r="A257" s="20"/>
      <c r="B257" s="110" t="s">
        <v>39</v>
      </c>
      <c r="C257" s="110"/>
      <c r="D257" s="10" t="s">
        <v>31</v>
      </c>
      <c r="E257" s="10" t="s">
        <v>31</v>
      </c>
      <c r="F257" s="33" t="s">
        <v>31</v>
      </c>
      <c r="G257" s="10"/>
      <c r="H257" s="10" t="s">
        <v>31</v>
      </c>
      <c r="I257" s="10"/>
      <c r="J257" s="10" t="s">
        <v>31</v>
      </c>
    </row>
    <row r="258" spans="1:10" s="3" customFormat="1" ht="27" customHeight="1" thickBot="1">
      <c r="A258" s="20"/>
      <c r="B258" s="115" t="s">
        <v>50</v>
      </c>
      <c r="C258" s="115"/>
      <c r="D258" s="10" t="s">
        <v>31</v>
      </c>
      <c r="E258" s="10" t="s">
        <v>31</v>
      </c>
      <c r="F258" s="41"/>
      <c r="G258" s="10" t="s">
        <v>31</v>
      </c>
      <c r="H258" s="10" t="s">
        <v>31</v>
      </c>
      <c r="I258" s="10" t="s">
        <v>31</v>
      </c>
      <c r="J258" s="10" t="s">
        <v>31</v>
      </c>
    </row>
    <row r="259" spans="1:10" s="3" customFormat="1" ht="17.25" customHeight="1" thickBot="1" thickTop="1">
      <c r="A259" s="20"/>
      <c r="B259" s="98" t="s">
        <v>76</v>
      </c>
      <c r="C259" s="98"/>
      <c r="D259" s="98"/>
      <c r="E259" s="98"/>
      <c r="F259" s="98"/>
      <c r="G259" s="98"/>
      <c r="H259" s="98"/>
      <c r="I259" s="98"/>
      <c r="J259" s="98"/>
    </row>
    <row r="260" spans="1:10" s="3" customFormat="1" ht="27" customHeight="1" thickTop="1">
      <c r="A260" s="20"/>
      <c r="B260" s="108" t="s">
        <v>77</v>
      </c>
      <c r="C260" s="109"/>
      <c r="D260" s="48">
        <f>D261+D262+D263+D264+D265+D266+D273+D274+D276+D277+D278+D283+D275+D280+D282</f>
        <v>138817924</v>
      </c>
      <c r="E260" s="48">
        <f>E261+E262+E263+E264+E265+E266+E273+E274+E276+E277+E278+E283+E275+E280+E282</f>
        <v>139139413.03</v>
      </c>
      <c r="F260" s="48">
        <f>F261+F262+F263+F264+F265+F266+F273+F274+F275+F276+F277+F278+F279+F284+F286+F280+F281+F282</f>
        <v>138577124.10000002</v>
      </c>
      <c r="G260" s="48">
        <f>G261+G262+G263+G264+G265+G266+G273+G274+G276+G277+G278+G285+G275+G279+G280+G281+G282</f>
        <v>134311310.56</v>
      </c>
      <c r="H260" s="48">
        <f>H261+H262+H263+H264+H265+H266+H273+H274+H276+H277+H278+H285+H279+H280+H281</f>
        <v>5309307.07</v>
      </c>
      <c r="I260" s="48">
        <f>I261+I262+I263+I264+I265+I266+I273+I274+I276+I277+I278+I285+I275+I279+I280+I281+I282</f>
        <v>133149702.49000002</v>
      </c>
      <c r="J260" s="48">
        <f>J261+J262+J263+J264+J265+J266+J273+J274+J276+J277+J278+J285+J279+J280+J281</f>
        <v>5291972.11</v>
      </c>
    </row>
    <row r="261" spans="1:10" s="3" customFormat="1" ht="19.5" customHeight="1">
      <c r="A261" s="20"/>
      <c r="B261" s="19" t="s">
        <v>59</v>
      </c>
      <c r="C261" s="83" t="s">
        <v>34</v>
      </c>
      <c r="D261" s="14">
        <f>84663489+26425035+162686+173221+24550</f>
        <v>111448981</v>
      </c>
      <c r="E261" s="15">
        <v>111770470.38</v>
      </c>
      <c r="F261" s="15">
        <f>112744534.77+168.17</f>
        <v>112744702.94</v>
      </c>
      <c r="G261" s="15">
        <v>112919306.29</v>
      </c>
      <c r="H261" s="15">
        <v>4192330.8200000003</v>
      </c>
      <c r="I261" s="15">
        <v>111766451.18000002</v>
      </c>
      <c r="J261" s="15">
        <v>4174995.8600000003</v>
      </c>
    </row>
    <row r="262" spans="1:10" s="3" customFormat="1" ht="24.75" customHeight="1">
      <c r="A262" s="20"/>
      <c r="B262" s="19" t="s">
        <v>60</v>
      </c>
      <c r="C262" s="86" t="s">
        <v>32</v>
      </c>
      <c r="D262" s="14">
        <f>5099509+9347+8998</f>
        <v>5117854</v>
      </c>
      <c r="E262" s="15">
        <v>5117853.65</v>
      </c>
      <c r="F262" s="15">
        <v>4880768.7299999995</v>
      </c>
      <c r="G262" s="15">
        <v>5100431.790000001</v>
      </c>
      <c r="H262" s="15">
        <v>94785.46</v>
      </c>
      <c r="I262" s="15">
        <v>5091678.83</v>
      </c>
      <c r="J262" s="15">
        <v>94785.46</v>
      </c>
    </row>
    <row r="263" spans="1:10" s="3" customFormat="1" ht="24.75" customHeight="1">
      <c r="A263" s="20"/>
      <c r="B263" s="19" t="s">
        <v>61</v>
      </c>
      <c r="C263" s="83" t="s">
        <v>49</v>
      </c>
      <c r="D263" s="14">
        <v>4332696</v>
      </c>
      <c r="E263" s="14">
        <v>4332696</v>
      </c>
      <c r="F263" s="15">
        <v>4456821.28</v>
      </c>
      <c r="G263" s="15">
        <v>4546063.15</v>
      </c>
      <c r="H263" s="15">
        <v>261036.53999999998</v>
      </c>
      <c r="I263" s="15">
        <v>4546063.15</v>
      </c>
      <c r="J263" s="15">
        <v>261036.53999999998</v>
      </c>
    </row>
    <row r="264" spans="1:10" s="3" customFormat="1" ht="25.5" customHeight="1">
      <c r="A264" s="20"/>
      <c r="B264" s="19" t="s">
        <v>62</v>
      </c>
      <c r="C264" s="83" t="s">
        <v>104</v>
      </c>
      <c r="D264" s="14">
        <v>112076</v>
      </c>
      <c r="E264" s="14">
        <v>112076</v>
      </c>
      <c r="F264" s="15">
        <v>45684.65999999999</v>
      </c>
      <c r="G264" s="15">
        <v>45505.31999999999</v>
      </c>
      <c r="H264" s="15">
        <v>179.34</v>
      </c>
      <c r="I264" s="15">
        <v>45505.31999999999</v>
      </c>
      <c r="J264" s="15">
        <v>179.34</v>
      </c>
    </row>
    <row r="265" spans="1:10" s="3" customFormat="1" ht="12.75" customHeight="1">
      <c r="A265" s="20"/>
      <c r="B265" s="19" t="s">
        <v>63</v>
      </c>
      <c r="C265" s="83" t="s">
        <v>56</v>
      </c>
      <c r="D265" s="14">
        <v>29655</v>
      </c>
      <c r="E265" s="14">
        <v>29655</v>
      </c>
      <c r="F265" s="15">
        <v>35273.12</v>
      </c>
      <c r="G265" s="15">
        <v>32778.91</v>
      </c>
      <c r="H265" s="15">
        <v>5205.13</v>
      </c>
      <c r="I265" s="15">
        <v>32778.91</v>
      </c>
      <c r="J265" s="15">
        <v>5205.13</v>
      </c>
    </row>
    <row r="266" spans="1:10" s="3" customFormat="1" ht="14.25" customHeight="1">
      <c r="A266" s="20"/>
      <c r="B266" s="84" t="s">
        <v>106</v>
      </c>
      <c r="C266" s="6" t="s">
        <v>91</v>
      </c>
      <c r="D266" s="14">
        <f aca="true" t="shared" si="19" ref="D266:J266">D267+D268+D272</f>
        <v>6834921</v>
      </c>
      <c r="E266" s="14">
        <f t="shared" si="19"/>
        <v>6834921</v>
      </c>
      <c r="F266" s="14">
        <f t="shared" si="19"/>
        <v>6871305.19</v>
      </c>
      <c r="G266" s="14">
        <f t="shared" si="19"/>
        <v>6687900.53</v>
      </c>
      <c r="H266" s="14">
        <f t="shared" si="19"/>
        <v>745039.0600000002</v>
      </c>
      <c r="I266" s="14">
        <f t="shared" si="19"/>
        <v>6687900.53</v>
      </c>
      <c r="J266" s="14">
        <f t="shared" si="19"/>
        <v>745039.0600000002</v>
      </c>
    </row>
    <row r="267" spans="1:10" s="17" customFormat="1" ht="15.75" customHeight="1">
      <c r="A267" s="21"/>
      <c r="B267" s="84" t="s">
        <v>108</v>
      </c>
      <c r="C267" s="6" t="s">
        <v>0</v>
      </c>
      <c r="D267" s="14">
        <v>5204145</v>
      </c>
      <c r="E267" s="14">
        <v>5204145</v>
      </c>
      <c r="F267" s="14">
        <v>5236318.300000001</v>
      </c>
      <c r="G267" s="14">
        <v>5120621.99</v>
      </c>
      <c r="H267" s="14">
        <v>546164.4400000002</v>
      </c>
      <c r="I267" s="14">
        <v>5120621.99</v>
      </c>
      <c r="J267" s="14">
        <v>546164.4400000002</v>
      </c>
    </row>
    <row r="268" spans="1:10" s="17" customFormat="1" ht="18.75" customHeight="1">
      <c r="A268" s="21"/>
      <c r="B268" s="84" t="s">
        <v>109</v>
      </c>
      <c r="C268" s="6" t="s">
        <v>36</v>
      </c>
      <c r="D268" s="14">
        <v>1506887</v>
      </c>
      <c r="E268" s="14">
        <v>1506887</v>
      </c>
      <c r="F268" s="14">
        <f>F269+F270+F271</f>
        <v>1498903.27</v>
      </c>
      <c r="G268" s="14">
        <f>G269+G270+G271</f>
        <v>1420023.5499999998</v>
      </c>
      <c r="H268" s="14">
        <f>H269+H270+H271</f>
        <v>196502.8</v>
      </c>
      <c r="I268" s="14">
        <f>I269+I270+I271</f>
        <v>1420023.5499999998</v>
      </c>
      <c r="J268" s="14">
        <f>J269+J270+J271</f>
        <v>196502.8</v>
      </c>
    </row>
    <row r="269" spans="1:10" s="17" customFormat="1" ht="14.25" customHeight="1">
      <c r="A269" s="21"/>
      <c r="B269" s="85" t="s">
        <v>110</v>
      </c>
      <c r="C269" s="32" t="s">
        <v>38</v>
      </c>
      <c r="D269" s="22" t="s">
        <v>31</v>
      </c>
      <c r="E269" s="22" t="s">
        <v>31</v>
      </c>
      <c r="F269" s="8">
        <v>816988.4199999999</v>
      </c>
      <c r="G269" s="8">
        <v>794062.62</v>
      </c>
      <c r="H269" s="8">
        <v>92699.09999999999</v>
      </c>
      <c r="I269" s="8">
        <v>794062.62</v>
      </c>
      <c r="J269" s="8">
        <v>92699.09999999999</v>
      </c>
    </row>
    <row r="270" spans="1:10" s="17" customFormat="1" ht="14.25" customHeight="1">
      <c r="A270" s="21"/>
      <c r="B270" s="85" t="s">
        <v>111</v>
      </c>
      <c r="C270" s="32" t="s">
        <v>88</v>
      </c>
      <c r="D270" s="22" t="s">
        <v>31</v>
      </c>
      <c r="E270" s="22" t="s">
        <v>31</v>
      </c>
      <c r="F270" s="8">
        <v>615766.27</v>
      </c>
      <c r="G270" s="8">
        <v>559816.1599999999</v>
      </c>
      <c r="H270" s="8">
        <v>103803.69999999998</v>
      </c>
      <c r="I270" s="8">
        <v>559816.1599999999</v>
      </c>
      <c r="J270" s="8">
        <v>103803.69999999998</v>
      </c>
    </row>
    <row r="271" spans="1:10" s="3" customFormat="1" ht="15" customHeight="1">
      <c r="A271" s="20"/>
      <c r="B271" s="85" t="s">
        <v>112</v>
      </c>
      <c r="C271" s="32" t="s">
        <v>37</v>
      </c>
      <c r="D271" s="22" t="s">
        <v>31</v>
      </c>
      <c r="E271" s="22" t="s">
        <v>31</v>
      </c>
      <c r="F271" s="8">
        <v>66148.57999999999</v>
      </c>
      <c r="G271" s="8">
        <v>66144.76999999999</v>
      </c>
      <c r="H271" s="8">
        <v>0</v>
      </c>
      <c r="I271" s="8">
        <v>66144.76999999999</v>
      </c>
      <c r="J271" s="8">
        <v>0</v>
      </c>
    </row>
    <row r="272" spans="1:10" s="3" customFormat="1" ht="14.25" customHeight="1">
      <c r="A272" s="20"/>
      <c r="B272" s="84" t="s">
        <v>113</v>
      </c>
      <c r="C272" s="6" t="s">
        <v>80</v>
      </c>
      <c r="D272" s="14">
        <v>123889</v>
      </c>
      <c r="E272" s="14">
        <v>123889</v>
      </c>
      <c r="F272" s="14">
        <v>136083.62</v>
      </c>
      <c r="G272" s="14">
        <v>147254.99</v>
      </c>
      <c r="H272" s="14">
        <v>2371.8199999999997</v>
      </c>
      <c r="I272" s="14">
        <v>147254.99</v>
      </c>
      <c r="J272" s="14">
        <v>2371.8199999999997</v>
      </c>
    </row>
    <row r="273" spans="1:10" s="3" customFormat="1" ht="29.25" customHeight="1">
      <c r="A273" s="20"/>
      <c r="B273" s="19" t="s">
        <v>64</v>
      </c>
      <c r="C273" s="16" t="s">
        <v>42</v>
      </c>
      <c r="D273" s="15">
        <v>1590</v>
      </c>
      <c r="E273" s="15">
        <v>1590</v>
      </c>
      <c r="F273" s="15"/>
      <c r="G273" s="15"/>
      <c r="H273" s="34"/>
      <c r="I273" s="15"/>
      <c r="J273" s="34"/>
    </row>
    <row r="274" spans="1:10" s="3" customFormat="1" ht="18.75" customHeight="1">
      <c r="A274" s="20"/>
      <c r="B274" s="19" t="s">
        <v>65</v>
      </c>
      <c r="C274" s="16" t="s">
        <v>86</v>
      </c>
      <c r="D274" s="15">
        <v>327064</v>
      </c>
      <c r="E274" s="15">
        <v>327064</v>
      </c>
      <c r="F274" s="15">
        <v>329169.25</v>
      </c>
      <c r="G274" s="15">
        <v>355909.5</v>
      </c>
      <c r="H274" s="15">
        <v>1564.65</v>
      </c>
      <c r="I274" s="15">
        <v>355909.5</v>
      </c>
      <c r="J274" s="15">
        <v>1564.65</v>
      </c>
    </row>
    <row r="275" spans="1:10" s="3" customFormat="1" ht="14.25" customHeight="1">
      <c r="A275" s="20"/>
      <c r="B275" s="19" t="s">
        <v>107</v>
      </c>
      <c r="C275" s="16" t="s">
        <v>105</v>
      </c>
      <c r="D275" s="14">
        <v>1107040</v>
      </c>
      <c r="E275" s="14">
        <v>1107040</v>
      </c>
      <c r="F275" s="14">
        <f>955326.73+83168.67</f>
        <v>1038495.4</v>
      </c>
      <c r="G275" s="14">
        <v>1109896.09</v>
      </c>
      <c r="H275" s="14">
        <v>0</v>
      </c>
      <c r="I275" s="14">
        <v>1109896.09</v>
      </c>
      <c r="J275" s="14">
        <v>0</v>
      </c>
    </row>
    <row r="276" spans="1:10" s="3" customFormat="1" ht="27.75" customHeight="1">
      <c r="A276" s="20"/>
      <c r="B276" s="19" t="s">
        <v>66</v>
      </c>
      <c r="C276" s="42" t="s">
        <v>68</v>
      </c>
      <c r="D276" s="14">
        <f>505263</f>
        <v>505263</v>
      </c>
      <c r="E276" s="14">
        <v>505263</v>
      </c>
      <c r="F276" s="15">
        <v>358009.25999999995</v>
      </c>
      <c r="G276" s="15">
        <v>388405.94999999995</v>
      </c>
      <c r="H276" s="15">
        <v>2598.9</v>
      </c>
      <c r="I276" s="15">
        <v>388405.94999999995</v>
      </c>
      <c r="J276" s="15">
        <v>2598.9</v>
      </c>
    </row>
    <row r="277" spans="1:10" s="3" customFormat="1" ht="29.25" customHeight="1">
      <c r="A277" s="20"/>
      <c r="B277" s="19" t="s">
        <v>67</v>
      </c>
      <c r="C277" s="42" t="s">
        <v>69</v>
      </c>
      <c r="D277" s="14">
        <f>936990</f>
        <v>936990</v>
      </c>
      <c r="E277" s="14">
        <v>936990</v>
      </c>
      <c r="F277" s="15">
        <v>1034682.6199999999</v>
      </c>
      <c r="G277" s="15">
        <v>1135943.2999999998</v>
      </c>
      <c r="H277" s="15">
        <v>2298.12</v>
      </c>
      <c r="I277" s="15">
        <v>1135943.2999999998</v>
      </c>
      <c r="J277" s="15">
        <v>2298.12</v>
      </c>
    </row>
    <row r="278" spans="1:10" s="3" customFormat="1" ht="30" customHeight="1">
      <c r="A278" s="20"/>
      <c r="B278" s="19" t="s">
        <v>70</v>
      </c>
      <c r="C278" s="42" t="s">
        <v>87</v>
      </c>
      <c r="D278" s="14">
        <f>2023340</f>
        <v>2023340</v>
      </c>
      <c r="E278" s="14">
        <v>2023340</v>
      </c>
      <c r="F278" s="15">
        <v>1287896.7500000002</v>
      </c>
      <c r="G278" s="15">
        <v>1396042.86</v>
      </c>
      <c r="H278" s="15">
        <v>3343.5899999999997</v>
      </c>
      <c r="I278" s="15">
        <v>1396042.86</v>
      </c>
      <c r="J278" s="15">
        <v>3343.5899999999997</v>
      </c>
    </row>
    <row r="279" spans="1:10" s="3" customFormat="1" ht="28.5" customHeight="1">
      <c r="A279" s="20"/>
      <c r="B279" s="19" t="s">
        <v>83</v>
      </c>
      <c r="C279" s="16" t="s">
        <v>120</v>
      </c>
      <c r="D279" s="15"/>
      <c r="E279" s="15"/>
      <c r="F279" s="15">
        <v>79066.48000000001</v>
      </c>
      <c r="G279" s="15">
        <v>83404.39</v>
      </c>
      <c r="H279" s="15">
        <v>71.13999999999999</v>
      </c>
      <c r="I279" s="15">
        <v>83404.39</v>
      </c>
      <c r="J279" s="15">
        <v>71.13999999999999</v>
      </c>
    </row>
    <row r="280" spans="1:10" s="3" customFormat="1" ht="19.5" customHeight="1">
      <c r="A280" s="20"/>
      <c r="B280" s="19"/>
      <c r="C280" s="16" t="s">
        <v>119</v>
      </c>
      <c r="D280" s="15">
        <v>7301</v>
      </c>
      <c r="E280" s="15">
        <v>7301</v>
      </c>
      <c r="F280" s="15">
        <v>3069.7999999999997</v>
      </c>
      <c r="G280" s="15">
        <v>3412.9399999999996</v>
      </c>
      <c r="H280" s="15">
        <v>46.969999999999985</v>
      </c>
      <c r="I280" s="15">
        <v>3412.9399999999996</v>
      </c>
      <c r="J280" s="15">
        <v>46.969999999999985</v>
      </c>
    </row>
    <row r="281" spans="1:10" s="3" customFormat="1" ht="27" customHeight="1">
      <c r="A281" s="20"/>
      <c r="B281" s="19"/>
      <c r="C281" s="16" t="s">
        <v>121</v>
      </c>
      <c r="D281" s="15"/>
      <c r="E281" s="15"/>
      <c r="F281" s="15">
        <v>2320.0099999999993</v>
      </c>
      <c r="G281" s="15">
        <v>3588.5900000000006</v>
      </c>
      <c r="H281" s="15">
        <v>807.3500000000001</v>
      </c>
      <c r="I281" s="15">
        <v>3588.5900000000006</v>
      </c>
      <c r="J281" s="15">
        <v>807.3500000000001</v>
      </c>
    </row>
    <row r="282" spans="1:10" s="3" customFormat="1" ht="28.5" customHeight="1">
      <c r="A282" s="20"/>
      <c r="B282" s="19"/>
      <c r="C282" s="16" t="s">
        <v>122</v>
      </c>
      <c r="D282" s="15">
        <v>558842</v>
      </c>
      <c r="E282" s="15">
        <v>558842</v>
      </c>
      <c r="F282" s="15">
        <v>463305.68</v>
      </c>
      <c r="G282" s="15">
        <v>502720.94999999995</v>
      </c>
      <c r="H282" s="15">
        <v>0</v>
      </c>
      <c r="I282" s="15">
        <v>502720.94999999995</v>
      </c>
      <c r="J282" s="15">
        <v>0</v>
      </c>
    </row>
    <row r="283" spans="1:10" s="3" customFormat="1" ht="31.5" customHeight="1">
      <c r="A283" s="20"/>
      <c r="B283" s="19" t="s">
        <v>89</v>
      </c>
      <c r="C283" s="16" t="s">
        <v>24</v>
      </c>
      <c r="D283" s="15">
        <f>4733716+716481+7077+17037</f>
        <v>5474311</v>
      </c>
      <c r="E283" s="15">
        <f>4733716+716481+7077+17037</f>
        <v>5474311</v>
      </c>
      <c r="F283" s="10" t="s">
        <v>31</v>
      </c>
      <c r="G283" s="10" t="s">
        <v>31</v>
      </c>
      <c r="H283" s="10" t="s">
        <v>31</v>
      </c>
      <c r="I283" s="10" t="s">
        <v>31</v>
      </c>
      <c r="J283" s="10" t="s">
        <v>31</v>
      </c>
    </row>
    <row r="284" spans="1:10" s="3" customFormat="1" ht="17.25" customHeight="1">
      <c r="A284" s="20"/>
      <c r="B284" s="110" t="s">
        <v>93</v>
      </c>
      <c r="C284" s="110"/>
      <c r="D284" s="10" t="s">
        <v>31</v>
      </c>
      <c r="E284" s="10" t="s">
        <v>31</v>
      </c>
      <c r="F284" s="41">
        <v>4946552.929999999</v>
      </c>
      <c r="G284" s="10" t="s">
        <v>31</v>
      </c>
      <c r="H284" s="10" t="s">
        <v>31</v>
      </c>
      <c r="I284" s="10" t="s">
        <v>31</v>
      </c>
      <c r="J284" s="10" t="s">
        <v>31</v>
      </c>
    </row>
    <row r="285" spans="1:10" s="3" customFormat="1" ht="17.25" customHeight="1">
      <c r="A285" s="20"/>
      <c r="B285" s="110" t="s">
        <v>39</v>
      </c>
      <c r="C285" s="110"/>
      <c r="D285" s="10" t="s">
        <v>31</v>
      </c>
      <c r="E285" s="10" t="s">
        <v>31</v>
      </c>
      <c r="F285" s="10" t="s">
        <v>31</v>
      </c>
      <c r="G285" s="10"/>
      <c r="H285" s="10"/>
      <c r="I285" s="10"/>
      <c r="J285" s="10"/>
    </row>
    <row r="286" spans="1:10" s="3" customFormat="1" ht="27" customHeight="1" thickBot="1">
      <c r="A286" s="20"/>
      <c r="B286" s="115" t="s">
        <v>50</v>
      </c>
      <c r="C286" s="115"/>
      <c r="D286" s="10" t="s">
        <v>31</v>
      </c>
      <c r="E286" s="10" t="s">
        <v>31</v>
      </c>
      <c r="F286" s="41"/>
      <c r="G286" s="10" t="s">
        <v>31</v>
      </c>
      <c r="H286" s="10" t="s">
        <v>31</v>
      </c>
      <c r="I286" s="10" t="s">
        <v>31</v>
      </c>
      <c r="J286" s="10" t="s">
        <v>31</v>
      </c>
    </row>
    <row r="287" spans="2:10" ht="17.25" customHeight="1" thickBot="1" thickTop="1">
      <c r="B287" s="98" t="s">
        <v>78</v>
      </c>
      <c r="C287" s="98"/>
      <c r="D287" s="98"/>
      <c r="E287" s="98"/>
      <c r="F287" s="98"/>
      <c r="G287" s="98"/>
      <c r="H287" s="98"/>
      <c r="I287" s="98"/>
      <c r="J287" s="98"/>
    </row>
    <row r="288" spans="1:10" s="2" customFormat="1" ht="30" customHeight="1" thickBot="1" thickTop="1">
      <c r="A288" s="20" t="s">
        <v>20</v>
      </c>
      <c r="B288" s="99" t="s">
        <v>90</v>
      </c>
      <c r="C288" s="99"/>
      <c r="D288" s="44">
        <f>D289+D322+D329</f>
        <v>32277173</v>
      </c>
      <c r="E288" s="44">
        <f>E289+E322+E329</f>
        <v>32239381.25</v>
      </c>
      <c r="F288" s="44">
        <f>F289+F322+F329</f>
        <v>31784052.32</v>
      </c>
      <c r="G288" s="44">
        <f>G289+G322+G329</f>
        <v>30995540.36</v>
      </c>
      <c r="H288" s="44">
        <f>H289+H329</f>
        <v>1376614.65</v>
      </c>
      <c r="I288" s="44">
        <f>I289+I322+I329</f>
        <v>30843549.919999998</v>
      </c>
      <c r="J288" s="44">
        <f>J289+J329</f>
        <v>1373337.9899999998</v>
      </c>
    </row>
    <row r="289" spans="1:10" s="3" customFormat="1" ht="27.75" customHeight="1" thickTop="1">
      <c r="A289" s="20"/>
      <c r="B289" s="100" t="s">
        <v>72</v>
      </c>
      <c r="C289" s="101"/>
      <c r="D289" s="45">
        <f>D290+D291+D292+D294+D296+D297+D302+D303+D304+D305+D306+D307+D308+D309+D318+D314+D312+D313</f>
        <v>15865438</v>
      </c>
      <c r="E289" s="45">
        <f>E290+E291+E292+E294+E296+E297+E302+E303+E304+E305+E306+E307+E308+E309+E318+E314+E313</f>
        <v>15827646.25</v>
      </c>
      <c r="F289" s="45">
        <f>F290+F291+F292+F294+F296+F297+F302+F303+F304+F305+F306+F307+F308+F309+F319+F316+F313+F314</f>
        <v>15708350.879999997</v>
      </c>
      <c r="G289" s="45">
        <f>G290+G291+G292+G294+G296+G297+G302+G303+G304+G305+G306+G307+G308+G309+G320+G316+G313+G314+G293+G315+G295</f>
        <v>15438046.110000003</v>
      </c>
      <c r="H289" s="45">
        <f>H290+H291+H302+H305+H309+H320</f>
        <v>536750.74</v>
      </c>
      <c r="I289" s="45">
        <f>I290+I291+I292+I294+I296+I297+I302+I303+I304+I305+I306+I307+I308+I309+I320+I316+I313+I314+I293+I315+I295</f>
        <v>15436127.240000002</v>
      </c>
      <c r="J289" s="45">
        <f>J290+J291+J302+J305+J309+J320</f>
        <v>536750.74</v>
      </c>
    </row>
    <row r="290" spans="1:10" s="3" customFormat="1" ht="12.75">
      <c r="A290" s="20"/>
      <c r="B290" s="19" t="s">
        <v>21</v>
      </c>
      <c r="C290" s="18" t="s">
        <v>25</v>
      </c>
      <c r="D290" s="15">
        <v>5595328</v>
      </c>
      <c r="E290" s="15">
        <v>5595328</v>
      </c>
      <c r="F290" s="39">
        <v>5472578.5600000005</v>
      </c>
      <c r="G290" s="39">
        <v>5596665.160000001</v>
      </c>
      <c r="H290" s="40">
        <v>369458.44</v>
      </c>
      <c r="I290" s="40">
        <v>5596665.160000001</v>
      </c>
      <c r="J290" s="40">
        <v>369458.44</v>
      </c>
    </row>
    <row r="291" spans="1:10" s="3" customFormat="1" ht="25.5">
      <c r="A291" s="20"/>
      <c r="B291" s="19" t="s">
        <v>18</v>
      </c>
      <c r="C291" s="9" t="s">
        <v>43</v>
      </c>
      <c r="D291" s="15">
        <v>36625</v>
      </c>
      <c r="E291" s="15">
        <v>36625</v>
      </c>
      <c r="F291" s="39">
        <v>44482.39</v>
      </c>
      <c r="G291" s="39">
        <v>41890.82</v>
      </c>
      <c r="H291" s="40">
        <v>7987.68</v>
      </c>
      <c r="I291" s="40">
        <v>41890.82</v>
      </c>
      <c r="J291" s="40">
        <v>7987.68</v>
      </c>
    </row>
    <row r="292" spans="1:10" s="3" customFormat="1" ht="25.5">
      <c r="A292" s="20"/>
      <c r="B292" s="111" t="s">
        <v>19</v>
      </c>
      <c r="C292" s="90" t="s">
        <v>138</v>
      </c>
      <c r="D292" s="15">
        <v>45413</v>
      </c>
      <c r="E292" s="15">
        <v>45413</v>
      </c>
      <c r="F292" s="15">
        <v>26700</v>
      </c>
      <c r="G292" s="15">
        <v>26850</v>
      </c>
      <c r="H292" s="10" t="s">
        <v>31</v>
      </c>
      <c r="I292" s="15">
        <v>26850</v>
      </c>
      <c r="J292" s="78" t="s">
        <v>31</v>
      </c>
    </row>
    <row r="293" spans="1:10" s="3" customFormat="1" ht="25.5">
      <c r="A293" s="20"/>
      <c r="B293" s="112"/>
      <c r="C293" s="90" t="s">
        <v>139</v>
      </c>
      <c r="D293" s="15"/>
      <c r="E293" s="15"/>
      <c r="F293" s="15"/>
      <c r="G293" s="15">
        <v>45413</v>
      </c>
      <c r="H293" s="10" t="s">
        <v>31</v>
      </c>
      <c r="I293" s="15">
        <v>45413</v>
      </c>
      <c r="J293" s="78"/>
    </row>
    <row r="294" spans="1:10" s="3" customFormat="1" ht="38.25">
      <c r="A294" s="20"/>
      <c r="B294" s="111" t="s">
        <v>30</v>
      </c>
      <c r="C294" s="92" t="s">
        <v>142</v>
      </c>
      <c r="D294" s="15">
        <v>13540</v>
      </c>
      <c r="E294" s="15">
        <v>13540</v>
      </c>
      <c r="F294" s="15">
        <v>13539.94</v>
      </c>
      <c r="G294" s="15">
        <v>13539.94</v>
      </c>
      <c r="H294" s="10" t="s">
        <v>31</v>
      </c>
      <c r="I294" s="15">
        <v>13539.94</v>
      </c>
      <c r="J294" s="78" t="s">
        <v>31</v>
      </c>
    </row>
    <row r="295" spans="1:10" s="3" customFormat="1" ht="38.25">
      <c r="A295" s="20"/>
      <c r="B295" s="112"/>
      <c r="C295" s="92" t="s">
        <v>143</v>
      </c>
      <c r="D295" s="15"/>
      <c r="E295" s="15"/>
      <c r="F295" s="15"/>
      <c r="G295" s="15">
        <v>7459.29</v>
      </c>
      <c r="H295" s="10" t="s">
        <v>31</v>
      </c>
      <c r="I295" s="15">
        <v>7459.29</v>
      </c>
      <c r="J295" s="78"/>
    </row>
    <row r="296" spans="1:10" s="3" customFormat="1" ht="27.75" customHeight="1">
      <c r="A296" s="20"/>
      <c r="B296" s="19" t="s">
        <v>28</v>
      </c>
      <c r="C296" s="16" t="s">
        <v>58</v>
      </c>
      <c r="D296" s="15">
        <v>911945</v>
      </c>
      <c r="E296" s="15">
        <v>902034.7</v>
      </c>
      <c r="F296" s="15">
        <v>827292.6299999999</v>
      </c>
      <c r="G296" s="15">
        <v>902034.7</v>
      </c>
      <c r="H296" s="10" t="s">
        <v>31</v>
      </c>
      <c r="I296" s="15">
        <v>902034.7</v>
      </c>
      <c r="J296" s="78" t="s">
        <v>31</v>
      </c>
    </row>
    <row r="297" spans="1:10" s="3" customFormat="1" ht="12.75">
      <c r="A297" s="20"/>
      <c r="B297" s="19" t="s">
        <v>29</v>
      </c>
      <c r="C297" s="31" t="s">
        <v>6</v>
      </c>
      <c r="D297" s="15">
        <f>D298+D299+D300+D301</f>
        <v>906229</v>
      </c>
      <c r="E297" s="15">
        <f>E298+E299+E300+E301</f>
        <v>894639.21</v>
      </c>
      <c r="F297" s="15">
        <f>F298+F299+F300+F301</f>
        <v>819341.01</v>
      </c>
      <c r="G297" s="15">
        <f>G298+G299+G300+G301</f>
        <v>893511.75</v>
      </c>
      <c r="H297" s="10" t="s">
        <v>31</v>
      </c>
      <c r="I297" s="15">
        <f>I298+I299+I300+I301</f>
        <v>893511.75</v>
      </c>
      <c r="J297" s="10" t="s">
        <v>31</v>
      </c>
    </row>
    <row r="298" spans="1:10" s="17" customFormat="1" ht="29.25" customHeight="1">
      <c r="A298" s="21"/>
      <c r="B298" s="79" t="s">
        <v>98</v>
      </c>
      <c r="C298" s="8" t="s">
        <v>51</v>
      </c>
      <c r="D298" s="7">
        <v>56489</v>
      </c>
      <c r="E298" s="7">
        <v>57292.27</v>
      </c>
      <c r="F298" s="7">
        <v>52577.23</v>
      </c>
      <c r="G298" s="7">
        <v>57292.27</v>
      </c>
      <c r="H298" s="10" t="s">
        <v>31</v>
      </c>
      <c r="I298" s="7">
        <v>57292.27</v>
      </c>
      <c r="J298" s="10" t="s">
        <v>31</v>
      </c>
    </row>
    <row r="299" spans="1:10" s="17" customFormat="1" ht="26.25">
      <c r="A299" s="21"/>
      <c r="B299" s="79" t="s">
        <v>99</v>
      </c>
      <c r="C299" s="8" t="s">
        <v>41</v>
      </c>
      <c r="D299" s="7">
        <v>763403</v>
      </c>
      <c r="E299" s="7">
        <v>751625</v>
      </c>
      <c r="F299" s="7">
        <v>689079</v>
      </c>
      <c r="G299" s="7">
        <v>751625</v>
      </c>
      <c r="H299" s="10" t="s">
        <v>31</v>
      </c>
      <c r="I299" s="7">
        <v>751625</v>
      </c>
      <c r="J299" s="10" t="s">
        <v>31</v>
      </c>
    </row>
    <row r="300" spans="1:10" s="17" customFormat="1" ht="26.25">
      <c r="A300" s="21"/>
      <c r="B300" s="79" t="s">
        <v>100</v>
      </c>
      <c r="C300" s="8" t="s">
        <v>1</v>
      </c>
      <c r="D300" s="7">
        <v>53647</v>
      </c>
      <c r="E300" s="7">
        <v>53031.94</v>
      </c>
      <c r="F300" s="7">
        <v>48635.549999999996</v>
      </c>
      <c r="G300" s="7">
        <v>53031.94</v>
      </c>
      <c r="H300" s="10" t="s">
        <v>31</v>
      </c>
      <c r="I300" s="7">
        <v>53031.94</v>
      </c>
      <c r="J300" s="10" t="s">
        <v>31</v>
      </c>
    </row>
    <row r="301" spans="1:10" s="17" customFormat="1" ht="13.5">
      <c r="A301" s="21"/>
      <c r="B301" s="79" t="s">
        <v>101</v>
      </c>
      <c r="C301" s="7" t="s">
        <v>27</v>
      </c>
      <c r="D301" s="7">
        <v>32690</v>
      </c>
      <c r="E301" s="7">
        <v>32690</v>
      </c>
      <c r="F301" s="7">
        <v>29049.23</v>
      </c>
      <c r="G301" s="7">
        <v>31562.54</v>
      </c>
      <c r="H301" s="10" t="s">
        <v>31</v>
      </c>
      <c r="I301" s="7">
        <v>31562.54</v>
      </c>
      <c r="J301" s="10" t="s">
        <v>31</v>
      </c>
    </row>
    <row r="302" spans="1:57" s="13" customFormat="1" ht="15.75">
      <c r="A302" s="37"/>
      <c r="B302" s="80" t="s">
        <v>3</v>
      </c>
      <c r="C302" s="31" t="s">
        <v>2</v>
      </c>
      <c r="D302" s="9">
        <v>818073</v>
      </c>
      <c r="E302" s="9">
        <v>818073</v>
      </c>
      <c r="F302" s="15">
        <f>985417.91+27936.8+17177.6+72.78</f>
        <v>1030605.0900000001</v>
      </c>
      <c r="G302" s="14">
        <f>911306.55+27936.8+18764.8</f>
        <v>958008.1500000001</v>
      </c>
      <c r="H302" s="15">
        <v>159062.62000000002</v>
      </c>
      <c r="I302" s="14">
        <f>911306.55+27936.8+18764.8</f>
        <v>958008.1500000001</v>
      </c>
      <c r="J302" s="15">
        <v>159062.62000000002</v>
      </c>
      <c r="K302" s="11"/>
      <c r="L302" s="12"/>
      <c r="M302" s="11"/>
      <c r="N302" s="12"/>
      <c r="O302" s="11"/>
      <c r="P302" s="12"/>
      <c r="Q302" s="11"/>
      <c r="R302" s="12"/>
      <c r="S302" s="11"/>
      <c r="T302" s="12"/>
      <c r="U302" s="11"/>
      <c r="V302" s="12"/>
      <c r="W302" s="11"/>
      <c r="X302" s="12"/>
      <c r="Y302" s="11"/>
      <c r="Z302" s="12"/>
      <c r="AA302" s="11"/>
      <c r="AB302" s="12"/>
      <c r="AC302" s="11"/>
      <c r="AD302" s="12"/>
      <c r="AE302" s="11"/>
      <c r="AF302" s="12"/>
      <c r="AG302" s="11"/>
      <c r="AH302" s="12"/>
      <c r="AI302" s="11"/>
      <c r="AJ302" s="12"/>
      <c r="AK302" s="11"/>
      <c r="AL302" s="12"/>
      <c r="AM302" s="11"/>
      <c r="AN302" s="12"/>
      <c r="AO302" s="11"/>
      <c r="AP302" s="12"/>
      <c r="AQ302" s="11"/>
      <c r="AR302" s="12"/>
      <c r="AS302" s="11"/>
      <c r="AT302" s="12"/>
      <c r="AU302" s="11"/>
      <c r="AV302" s="12"/>
      <c r="AW302" s="11"/>
      <c r="AX302" s="12"/>
      <c r="AY302" s="11"/>
      <c r="AZ302" s="12"/>
      <c r="BA302" s="11"/>
      <c r="BB302" s="12"/>
      <c r="BC302" s="11"/>
      <c r="BD302" s="12"/>
      <c r="BE302" s="11"/>
    </row>
    <row r="303" spans="1:10" s="4" customFormat="1" ht="25.5" customHeight="1">
      <c r="A303" s="20"/>
      <c r="B303" s="80" t="s">
        <v>4</v>
      </c>
      <c r="C303" s="9" t="s">
        <v>12</v>
      </c>
      <c r="D303" s="14">
        <v>3759902</v>
      </c>
      <c r="E303" s="14">
        <v>3759902</v>
      </c>
      <c r="F303" s="15">
        <v>3453017.87</v>
      </c>
      <c r="G303" s="15">
        <v>3769005.1200000006</v>
      </c>
      <c r="H303" s="19" t="s">
        <v>31</v>
      </c>
      <c r="I303" s="15">
        <v>3769005.1200000006</v>
      </c>
      <c r="J303" s="19" t="s">
        <v>31</v>
      </c>
    </row>
    <row r="304" spans="1:10" s="17" customFormat="1" ht="13.5">
      <c r="A304" s="21"/>
      <c r="B304" s="19" t="s">
        <v>5</v>
      </c>
      <c r="C304" s="18" t="s">
        <v>13</v>
      </c>
      <c r="D304" s="15">
        <v>28785</v>
      </c>
      <c r="E304" s="15">
        <v>12493.77</v>
      </c>
      <c r="F304" s="15">
        <v>9332.7</v>
      </c>
      <c r="G304" s="15">
        <v>12493.77</v>
      </c>
      <c r="H304" s="19" t="s">
        <v>31</v>
      </c>
      <c r="I304" s="15">
        <v>12493.77</v>
      </c>
      <c r="J304" s="19" t="s">
        <v>31</v>
      </c>
    </row>
    <row r="305" spans="1:10" s="17" customFormat="1" ht="16.5" customHeight="1">
      <c r="A305" s="21"/>
      <c r="B305" s="80" t="s">
        <v>7</v>
      </c>
      <c r="C305" s="16" t="s">
        <v>52</v>
      </c>
      <c r="D305" s="15">
        <v>11965</v>
      </c>
      <c r="E305" s="15">
        <v>11965.32</v>
      </c>
      <c r="F305" s="15">
        <v>12051.669999999998</v>
      </c>
      <c r="G305" s="15">
        <v>11965.32</v>
      </c>
      <c r="H305" s="19"/>
      <c r="I305" s="15">
        <v>11965.32</v>
      </c>
      <c r="J305" s="19"/>
    </row>
    <row r="306" spans="1:10" s="3" customFormat="1" ht="26.25" customHeight="1">
      <c r="A306" s="20"/>
      <c r="B306" s="19" t="s">
        <v>8</v>
      </c>
      <c r="C306" s="9" t="s">
        <v>23</v>
      </c>
      <c r="D306" s="14">
        <v>365925</v>
      </c>
      <c r="E306" s="14">
        <v>365925.25</v>
      </c>
      <c r="F306" s="15">
        <v>333007.79</v>
      </c>
      <c r="G306" s="15">
        <v>365925.25</v>
      </c>
      <c r="H306" s="19" t="s">
        <v>31</v>
      </c>
      <c r="I306" s="15">
        <v>365925.25</v>
      </c>
      <c r="J306" s="19"/>
    </row>
    <row r="307" spans="1:10" s="3" customFormat="1" ht="25.5" customHeight="1">
      <c r="A307" s="20"/>
      <c r="B307" s="19" t="s">
        <v>9</v>
      </c>
      <c r="C307" s="9" t="s">
        <v>35</v>
      </c>
      <c r="D307" s="15">
        <v>7454</v>
      </c>
      <c r="E307" s="15">
        <v>7454</v>
      </c>
      <c r="F307" s="15">
        <v>7969.04</v>
      </c>
      <c r="G307" s="15">
        <v>8216.83</v>
      </c>
      <c r="H307" s="19" t="s">
        <v>31</v>
      </c>
      <c r="I307" s="15">
        <v>8216.83</v>
      </c>
      <c r="J307" s="19" t="s">
        <v>31</v>
      </c>
    </row>
    <row r="308" spans="1:10" s="3" customFormat="1" ht="12.75">
      <c r="A308" s="20"/>
      <c r="B308" s="19" t="s">
        <v>44</v>
      </c>
      <c r="C308" s="18" t="s">
        <v>22</v>
      </c>
      <c r="D308" s="15">
        <v>1900891</v>
      </c>
      <c r="E308" s="15">
        <v>1900891</v>
      </c>
      <c r="F308" s="15">
        <v>1675553.98</v>
      </c>
      <c r="G308" s="15">
        <v>1808787.49</v>
      </c>
      <c r="H308" s="19" t="s">
        <v>31</v>
      </c>
      <c r="I308" s="15">
        <v>1808188.94</v>
      </c>
      <c r="J308" s="19" t="s">
        <v>31</v>
      </c>
    </row>
    <row r="309" spans="1:10" s="3" customFormat="1" ht="25.5">
      <c r="A309" s="20"/>
      <c r="B309" s="19" t="s">
        <v>46</v>
      </c>
      <c r="C309" s="9" t="s">
        <v>45</v>
      </c>
      <c r="D309" s="15">
        <f>SUM(D310:D311)</f>
        <v>663246</v>
      </c>
      <c r="E309" s="15">
        <f>E310+E311</f>
        <v>663245</v>
      </c>
      <c r="F309" s="15">
        <f>F310+F311</f>
        <v>578115.5</v>
      </c>
      <c r="G309" s="15">
        <f>G310+G311</f>
        <v>637631.88</v>
      </c>
      <c r="H309" s="15">
        <f>H311</f>
        <v>242</v>
      </c>
      <c r="I309" s="15">
        <f>I310+I311</f>
        <v>636311.5599999999</v>
      </c>
      <c r="J309" s="15">
        <f>J311</f>
        <v>242</v>
      </c>
    </row>
    <row r="310" spans="1:10" s="3" customFormat="1" ht="51">
      <c r="A310" s="20"/>
      <c r="B310" s="81" t="s">
        <v>102</v>
      </c>
      <c r="C310" s="8" t="s">
        <v>54</v>
      </c>
      <c r="D310" s="7">
        <v>662064</v>
      </c>
      <c r="E310" s="7">
        <v>662063</v>
      </c>
      <c r="F310" s="7">
        <v>576290.69</v>
      </c>
      <c r="G310" s="7">
        <v>635709.04</v>
      </c>
      <c r="H310" s="10" t="s">
        <v>31</v>
      </c>
      <c r="I310" s="7">
        <v>634388.72</v>
      </c>
      <c r="J310" s="10" t="s">
        <v>31</v>
      </c>
    </row>
    <row r="311" spans="1:10" s="3" customFormat="1" ht="63.75">
      <c r="A311" s="20"/>
      <c r="B311" s="81" t="s">
        <v>103</v>
      </c>
      <c r="C311" s="8" t="s">
        <v>55</v>
      </c>
      <c r="D311" s="7">
        <v>1182</v>
      </c>
      <c r="E311" s="7">
        <v>1182</v>
      </c>
      <c r="F311" s="7">
        <v>1824.81</v>
      </c>
      <c r="G311" s="7">
        <v>1922.84</v>
      </c>
      <c r="H311" s="10">
        <v>242</v>
      </c>
      <c r="I311" s="7">
        <v>1922.84</v>
      </c>
      <c r="J311" s="10">
        <v>242</v>
      </c>
    </row>
    <row r="312" spans="1:10" s="3" customFormat="1" ht="12.75">
      <c r="A312" s="20"/>
      <c r="B312" s="19" t="s">
        <v>47</v>
      </c>
      <c r="C312" s="82" t="s">
        <v>94</v>
      </c>
      <c r="D312" s="7"/>
      <c r="E312" s="7"/>
      <c r="F312" s="7"/>
      <c r="G312" s="7"/>
      <c r="H312" s="10"/>
      <c r="I312" s="7"/>
      <c r="J312" s="10"/>
    </row>
    <row r="313" spans="1:10" s="3" customFormat="1" ht="12.75">
      <c r="A313" s="20"/>
      <c r="B313" s="19" t="s">
        <v>48</v>
      </c>
      <c r="C313" s="16" t="s">
        <v>85</v>
      </c>
      <c r="D313" s="15">
        <v>67250</v>
      </c>
      <c r="E313" s="15">
        <v>67250</v>
      </c>
      <c r="F313" s="15">
        <v>67250</v>
      </c>
      <c r="G313" s="15">
        <v>67250</v>
      </c>
      <c r="H313" s="10" t="s">
        <v>31</v>
      </c>
      <c r="I313" s="15">
        <v>67250</v>
      </c>
      <c r="J313" s="10" t="s">
        <v>31</v>
      </c>
    </row>
    <row r="314" spans="1:10" s="3" customFormat="1" ht="37.5" customHeight="1">
      <c r="A314" s="20"/>
      <c r="B314" s="113" t="s">
        <v>53</v>
      </c>
      <c r="C314" s="91" t="s">
        <v>141</v>
      </c>
      <c r="D314" s="15">
        <v>217757</v>
      </c>
      <c r="E314" s="15">
        <v>217757</v>
      </c>
      <c r="F314" s="15">
        <v>193559.59</v>
      </c>
      <c r="G314" s="15">
        <v>201763.64</v>
      </c>
      <c r="H314" s="10" t="s">
        <v>31</v>
      </c>
      <c r="I314" s="15">
        <v>201763.64</v>
      </c>
      <c r="J314" s="10" t="s">
        <v>31</v>
      </c>
    </row>
    <row r="315" spans="1:10" s="3" customFormat="1" ht="27.75" customHeight="1">
      <c r="A315" s="87"/>
      <c r="B315" s="114"/>
      <c r="C315" s="91" t="s">
        <v>140</v>
      </c>
      <c r="D315" s="15"/>
      <c r="E315" s="15"/>
      <c r="F315" s="15"/>
      <c r="G315" s="15">
        <v>69634</v>
      </c>
      <c r="H315" s="10"/>
      <c r="I315" s="15">
        <v>69634</v>
      </c>
      <c r="J315" s="10"/>
    </row>
    <row r="316" spans="2:10" ht="26.25">
      <c r="B316" s="19" t="s">
        <v>71</v>
      </c>
      <c r="C316" s="82" t="s">
        <v>95</v>
      </c>
      <c r="D316" s="49"/>
      <c r="E316" s="49"/>
      <c r="F316" s="15"/>
      <c r="G316" s="15"/>
      <c r="H316" s="15"/>
      <c r="I316" s="15"/>
      <c r="J316" s="49"/>
    </row>
    <row r="317" spans="2:10" ht="26.25">
      <c r="B317" s="19" t="s">
        <v>82</v>
      </c>
      <c r="C317" s="82" t="s">
        <v>96</v>
      </c>
      <c r="D317" s="49"/>
      <c r="E317" s="49"/>
      <c r="F317" s="49"/>
      <c r="G317" s="49"/>
      <c r="H317" s="49"/>
      <c r="I317" s="49"/>
      <c r="J317" s="49"/>
    </row>
    <row r="318" spans="1:10" s="3" customFormat="1" ht="12.75">
      <c r="A318" s="20"/>
      <c r="B318" s="19" t="s">
        <v>84</v>
      </c>
      <c r="C318" s="9" t="s">
        <v>97</v>
      </c>
      <c r="D318" s="15">
        <v>515110</v>
      </c>
      <c r="E318" s="15">
        <v>515110</v>
      </c>
      <c r="F318" s="10" t="s">
        <v>31</v>
      </c>
      <c r="G318" s="10" t="s">
        <v>31</v>
      </c>
      <c r="H318" s="10" t="s">
        <v>31</v>
      </c>
      <c r="I318" s="10" t="s">
        <v>31</v>
      </c>
      <c r="J318" s="10" t="s">
        <v>31</v>
      </c>
    </row>
    <row r="319" spans="1:10" s="3" customFormat="1" ht="12.75">
      <c r="A319" s="20"/>
      <c r="B319" s="110" t="s">
        <v>93</v>
      </c>
      <c r="C319" s="110"/>
      <c r="D319" s="10" t="s">
        <v>31</v>
      </c>
      <c r="E319" s="10" t="s">
        <v>31</v>
      </c>
      <c r="F319" s="41">
        <v>1143953.1199999999</v>
      </c>
      <c r="G319" s="10" t="s">
        <v>31</v>
      </c>
      <c r="H319" s="10" t="s">
        <v>31</v>
      </c>
      <c r="I319" s="10" t="s">
        <v>31</v>
      </c>
      <c r="J319" s="10" t="s">
        <v>31</v>
      </c>
    </row>
    <row r="320" spans="1:10" s="3" customFormat="1" ht="13.5" thickBot="1">
      <c r="A320" s="20"/>
      <c r="B320" s="110" t="s">
        <v>39</v>
      </c>
      <c r="C320" s="110"/>
      <c r="D320" s="10" t="s">
        <v>31</v>
      </c>
      <c r="E320" s="10" t="s">
        <v>31</v>
      </c>
      <c r="F320" s="33" t="s">
        <v>31</v>
      </c>
      <c r="G320" s="67"/>
      <c r="H320" s="10"/>
      <c r="I320" s="10"/>
      <c r="J320" s="10"/>
    </row>
    <row r="321" spans="1:10" s="3" customFormat="1" ht="14.25" customHeight="1" thickBot="1" thickTop="1">
      <c r="A321" s="20"/>
      <c r="B321" s="98" t="s">
        <v>78</v>
      </c>
      <c r="C321" s="98"/>
      <c r="D321" s="98"/>
      <c r="E321" s="98"/>
      <c r="F321" s="98"/>
      <c r="G321" s="98"/>
      <c r="H321" s="98"/>
      <c r="I321" s="98"/>
      <c r="J321" s="98"/>
    </row>
    <row r="322" spans="1:10" s="3" customFormat="1" ht="25.5" customHeight="1" thickTop="1">
      <c r="A322" s="20"/>
      <c r="B322" s="108" t="s">
        <v>73</v>
      </c>
      <c r="C322" s="109"/>
      <c r="D322" s="46">
        <f>D323+D324</f>
        <v>343367</v>
      </c>
      <c r="E322" s="46">
        <f>E323+E324</f>
        <v>343367</v>
      </c>
      <c r="F322" s="46">
        <f>F323+F324+F325</f>
        <v>341714.96</v>
      </c>
      <c r="G322" s="46">
        <f>G323+G324</f>
        <v>344750</v>
      </c>
      <c r="H322" s="47" t="s">
        <v>31</v>
      </c>
      <c r="I322" s="46">
        <f>I323+I324</f>
        <v>343226.02</v>
      </c>
      <c r="J322" s="47" t="s">
        <v>31</v>
      </c>
    </row>
    <row r="323" spans="1:10" s="3" customFormat="1" ht="20.25" customHeight="1">
      <c r="A323" s="20"/>
      <c r="B323" s="19" t="s">
        <v>10</v>
      </c>
      <c r="C323" s="83" t="s">
        <v>81</v>
      </c>
      <c r="D323" s="14">
        <v>343367</v>
      </c>
      <c r="E323" s="14">
        <v>343367</v>
      </c>
      <c r="F323" s="24">
        <v>319292.9</v>
      </c>
      <c r="G323" s="23">
        <v>344750</v>
      </c>
      <c r="H323" s="25" t="s">
        <v>31</v>
      </c>
      <c r="I323" s="23">
        <v>343226.02</v>
      </c>
      <c r="J323" s="25" t="s">
        <v>31</v>
      </c>
    </row>
    <row r="324" spans="1:10" s="3" customFormat="1" ht="17.25" customHeight="1">
      <c r="A324" s="20"/>
      <c r="B324" s="19" t="s">
        <v>11</v>
      </c>
      <c r="C324" s="83" t="s">
        <v>57</v>
      </c>
      <c r="D324" s="14">
        <v>0</v>
      </c>
      <c r="E324" s="14"/>
      <c r="F324" s="14"/>
      <c r="G324" s="14"/>
      <c r="H324" s="25" t="s">
        <v>31</v>
      </c>
      <c r="I324" s="14"/>
      <c r="J324" s="25" t="s">
        <v>31</v>
      </c>
    </row>
    <row r="325" spans="1:10" s="3" customFormat="1" ht="17.25" customHeight="1">
      <c r="A325" s="20"/>
      <c r="B325" s="110" t="s">
        <v>93</v>
      </c>
      <c r="C325" s="110"/>
      <c r="D325" s="10" t="s">
        <v>31</v>
      </c>
      <c r="E325" s="10" t="s">
        <v>31</v>
      </c>
      <c r="F325" s="41">
        <v>22422.06</v>
      </c>
      <c r="G325" s="10" t="s">
        <v>31</v>
      </c>
      <c r="H325" s="10" t="s">
        <v>31</v>
      </c>
      <c r="I325" s="10" t="s">
        <v>31</v>
      </c>
      <c r="J325" s="10" t="s">
        <v>31</v>
      </c>
    </row>
    <row r="326" spans="1:10" s="3" customFormat="1" ht="17.25" customHeight="1">
      <c r="A326" s="20"/>
      <c r="B326" s="110" t="s">
        <v>39</v>
      </c>
      <c r="C326" s="110"/>
      <c r="D326" s="10" t="s">
        <v>31</v>
      </c>
      <c r="E326" s="10" t="s">
        <v>31</v>
      </c>
      <c r="F326" s="33" t="s">
        <v>31</v>
      </c>
      <c r="G326" s="10"/>
      <c r="H326" s="10" t="s">
        <v>31</v>
      </c>
      <c r="I326" s="10"/>
      <c r="J326" s="10" t="s">
        <v>31</v>
      </c>
    </row>
    <row r="327" spans="1:10" s="3" customFormat="1" ht="27" customHeight="1" thickBot="1">
      <c r="A327" s="20"/>
      <c r="B327" s="115" t="s">
        <v>50</v>
      </c>
      <c r="C327" s="115"/>
      <c r="D327" s="10" t="s">
        <v>31</v>
      </c>
      <c r="E327" s="10" t="s">
        <v>31</v>
      </c>
      <c r="F327" s="41"/>
      <c r="G327" s="10" t="s">
        <v>31</v>
      </c>
      <c r="H327" s="10" t="s">
        <v>31</v>
      </c>
      <c r="I327" s="10" t="s">
        <v>31</v>
      </c>
      <c r="J327" s="10" t="s">
        <v>31</v>
      </c>
    </row>
    <row r="328" spans="1:10" s="3" customFormat="1" ht="17.25" customHeight="1" thickBot="1" thickTop="1">
      <c r="A328" s="20"/>
      <c r="B328" s="98" t="s">
        <v>78</v>
      </c>
      <c r="C328" s="98"/>
      <c r="D328" s="98"/>
      <c r="E328" s="98"/>
      <c r="F328" s="98"/>
      <c r="G328" s="98"/>
      <c r="H328" s="98"/>
      <c r="I328" s="98"/>
      <c r="J328" s="98"/>
    </row>
    <row r="329" spans="1:10" s="3" customFormat="1" ht="27" customHeight="1" thickTop="1">
      <c r="A329" s="20"/>
      <c r="B329" s="108" t="s">
        <v>77</v>
      </c>
      <c r="C329" s="109"/>
      <c r="D329" s="48">
        <f>D330+D331+D332+D333+D334+D335+D342+D343+D345+D346+D347+D349</f>
        <v>16068368</v>
      </c>
      <c r="E329" s="48">
        <f>E330+E331+E332+E333+E334+E335+E342+E343+E345+E346+E347+E349</f>
        <v>16068368</v>
      </c>
      <c r="F329" s="48">
        <f>F330+F331+F332+F333+F334+F335+F342+F343+F344+F345+F346+F347+F348+F350+F352</f>
        <v>15733986.48</v>
      </c>
      <c r="G329" s="48">
        <f>G330+G331+G332+G333+G334+G335+G342+G343+G345+G346+G347+G351+G348</f>
        <v>15212744.249999994</v>
      </c>
      <c r="H329" s="48">
        <f>H330+H331+H332+H333+H334+H335+H342+H343+H345+H346+H347+H351</f>
        <v>839863.9099999998</v>
      </c>
      <c r="I329" s="48">
        <f>I330+I331+I332+I333+I334+I335+I342+I343+I345+I346+I347+I351+I348</f>
        <v>15064196.659999996</v>
      </c>
      <c r="J329" s="48">
        <f>J330+J331+J332+J333+J334+J335+J342+J343+J345+J346+J347+J351</f>
        <v>836587.2499999999</v>
      </c>
    </row>
    <row r="330" spans="1:10" s="3" customFormat="1" ht="19.5" customHeight="1">
      <c r="A330" s="20"/>
      <c r="B330" s="19" t="s">
        <v>59</v>
      </c>
      <c r="C330" s="83" t="s">
        <v>34</v>
      </c>
      <c r="D330" s="14">
        <f>9400964+2558871+8698+2919</f>
        <v>11971452</v>
      </c>
      <c r="E330" s="15">
        <v>11971452</v>
      </c>
      <c r="F330" s="15">
        <v>11802554.09</v>
      </c>
      <c r="G330" s="15">
        <v>12118157.979999997</v>
      </c>
      <c r="H330" s="15">
        <v>479827.2699999999</v>
      </c>
      <c r="I330" s="15">
        <v>11969610.389999999</v>
      </c>
      <c r="J330" s="15">
        <v>476550.61</v>
      </c>
    </row>
    <row r="331" spans="1:10" s="3" customFormat="1" ht="24.75" customHeight="1">
      <c r="A331" s="20"/>
      <c r="B331" s="19" t="s">
        <v>60</v>
      </c>
      <c r="C331" s="16" t="s">
        <v>32</v>
      </c>
      <c r="D331" s="14">
        <f>1599865+28494</f>
        <v>1628359</v>
      </c>
      <c r="E331" s="14">
        <v>1628359</v>
      </c>
      <c r="F331" s="15">
        <v>1771593.4400000002</v>
      </c>
      <c r="G331" s="15">
        <v>1628358.53</v>
      </c>
      <c r="H331" s="15">
        <v>173363.43000000002</v>
      </c>
      <c r="I331" s="15">
        <v>1628358.53</v>
      </c>
      <c r="J331" s="15">
        <v>173363.43000000002</v>
      </c>
    </row>
    <row r="332" spans="1:10" s="3" customFormat="1" ht="24.75" customHeight="1">
      <c r="A332" s="20"/>
      <c r="B332" s="19" t="s">
        <v>61</v>
      </c>
      <c r="C332" s="83" t="s">
        <v>49</v>
      </c>
      <c r="D332" s="14">
        <v>594123</v>
      </c>
      <c r="E332" s="14">
        <v>594123</v>
      </c>
      <c r="F332" s="15">
        <v>551997.68</v>
      </c>
      <c r="G332" s="15">
        <v>570874.52</v>
      </c>
      <c r="H332" s="15">
        <v>34035.57</v>
      </c>
      <c r="I332" s="15">
        <v>570874.52</v>
      </c>
      <c r="J332" s="15">
        <v>34035.57</v>
      </c>
    </row>
    <row r="333" spans="1:10" s="3" customFormat="1" ht="25.5" customHeight="1">
      <c r="A333" s="20"/>
      <c r="B333" s="19" t="s">
        <v>62</v>
      </c>
      <c r="C333" s="83" t="s">
        <v>104</v>
      </c>
      <c r="D333" s="14">
        <v>47508</v>
      </c>
      <c r="E333" s="15">
        <v>47508</v>
      </c>
      <c r="F333" s="15">
        <v>2527.56</v>
      </c>
      <c r="G333" s="15">
        <v>2510.48</v>
      </c>
      <c r="H333" s="15">
        <v>17.08</v>
      </c>
      <c r="I333" s="15">
        <v>2510.48</v>
      </c>
      <c r="J333" s="15">
        <v>17.08</v>
      </c>
    </row>
    <row r="334" spans="1:10" s="3" customFormat="1" ht="12.75" customHeight="1">
      <c r="A334" s="20"/>
      <c r="B334" s="19" t="s">
        <v>63</v>
      </c>
      <c r="C334" s="83" t="s">
        <v>56</v>
      </c>
      <c r="D334" s="14">
        <v>6798</v>
      </c>
      <c r="E334" s="15">
        <v>6798</v>
      </c>
      <c r="F334" s="15">
        <v>4268.92</v>
      </c>
      <c r="G334" s="15">
        <v>4048.35</v>
      </c>
      <c r="H334" s="15">
        <v>644.7700000000001</v>
      </c>
      <c r="I334" s="15">
        <v>4048.35</v>
      </c>
      <c r="J334" s="15">
        <v>644.7700000000001</v>
      </c>
    </row>
    <row r="335" spans="1:10" s="3" customFormat="1" ht="14.25" customHeight="1">
      <c r="A335" s="20"/>
      <c r="B335" s="84" t="s">
        <v>106</v>
      </c>
      <c r="C335" s="6" t="s">
        <v>91</v>
      </c>
      <c r="D335" s="14">
        <f aca="true" t="shared" si="20" ref="D335:J335">D336+D337+D341</f>
        <v>807645</v>
      </c>
      <c r="E335" s="14">
        <f t="shared" si="20"/>
        <v>807645</v>
      </c>
      <c r="F335" s="14">
        <f t="shared" si="20"/>
        <v>853317.4800000001</v>
      </c>
      <c r="G335" s="14">
        <f t="shared" si="20"/>
        <v>774557.25</v>
      </c>
      <c r="H335" s="14">
        <f t="shared" si="20"/>
        <v>151349.46000000002</v>
      </c>
      <c r="I335" s="14">
        <f t="shared" si="20"/>
        <v>774557.25</v>
      </c>
      <c r="J335" s="14">
        <f t="shared" si="20"/>
        <v>151349.46000000002</v>
      </c>
    </row>
    <row r="336" spans="1:10" s="17" customFormat="1" ht="15.75" customHeight="1">
      <c r="A336" s="21"/>
      <c r="B336" s="84" t="s">
        <v>108</v>
      </c>
      <c r="C336" s="6" t="s">
        <v>0</v>
      </c>
      <c r="D336" s="14">
        <v>610504</v>
      </c>
      <c r="E336" s="14">
        <v>610504</v>
      </c>
      <c r="F336" s="14">
        <v>661477.88</v>
      </c>
      <c r="G336" s="14">
        <v>605185.6900000001</v>
      </c>
      <c r="H336" s="14">
        <v>112175.71</v>
      </c>
      <c r="I336" s="14">
        <v>605185.6900000001</v>
      </c>
      <c r="J336" s="14">
        <v>112175.71</v>
      </c>
    </row>
    <row r="337" spans="1:10" s="17" customFormat="1" ht="18.75" customHeight="1">
      <c r="A337" s="21"/>
      <c r="B337" s="84" t="s">
        <v>109</v>
      </c>
      <c r="C337" s="6" t="s">
        <v>36</v>
      </c>
      <c r="D337" s="14">
        <v>184812</v>
      </c>
      <c r="E337" s="14">
        <v>184812</v>
      </c>
      <c r="F337" s="14">
        <f>F338+F339+F340</f>
        <v>175268.68</v>
      </c>
      <c r="G337" s="14">
        <f>G338+G339+G340</f>
        <v>150872.59999999998</v>
      </c>
      <c r="H337" s="14">
        <f>H338+H339+H340</f>
        <v>39119.69</v>
      </c>
      <c r="I337" s="14">
        <f>I338+I339+I340</f>
        <v>150872.59999999998</v>
      </c>
      <c r="J337" s="14">
        <f>J338+J339+J340</f>
        <v>39119.69</v>
      </c>
    </row>
    <row r="338" spans="1:10" s="17" customFormat="1" ht="14.25" customHeight="1">
      <c r="A338" s="21"/>
      <c r="B338" s="85" t="s">
        <v>110</v>
      </c>
      <c r="C338" s="32" t="s">
        <v>38</v>
      </c>
      <c r="D338" s="22" t="s">
        <v>31</v>
      </c>
      <c r="E338" s="22" t="s">
        <v>31</v>
      </c>
      <c r="F338" s="8">
        <v>94636.43</v>
      </c>
      <c r="G338" s="8">
        <v>91745.04</v>
      </c>
      <c r="H338" s="8">
        <v>11633.7</v>
      </c>
      <c r="I338" s="8">
        <v>91745.04</v>
      </c>
      <c r="J338" s="8">
        <v>11633.7</v>
      </c>
    </row>
    <row r="339" spans="1:10" s="17" customFormat="1" ht="14.25" customHeight="1">
      <c r="A339" s="21"/>
      <c r="B339" s="85" t="s">
        <v>111</v>
      </c>
      <c r="C339" s="32" t="s">
        <v>88</v>
      </c>
      <c r="D339" s="22" t="s">
        <v>31</v>
      </c>
      <c r="E339" s="22" t="s">
        <v>31</v>
      </c>
      <c r="F339" s="8">
        <v>80529.64</v>
      </c>
      <c r="G339" s="8">
        <v>59024.95</v>
      </c>
      <c r="H339" s="8">
        <v>27485.99</v>
      </c>
      <c r="I339" s="8">
        <v>59024.95</v>
      </c>
      <c r="J339" s="8">
        <v>27485.99</v>
      </c>
    </row>
    <row r="340" spans="1:10" s="3" customFormat="1" ht="15" customHeight="1">
      <c r="A340" s="20"/>
      <c r="B340" s="85" t="s">
        <v>112</v>
      </c>
      <c r="C340" s="32" t="s">
        <v>37</v>
      </c>
      <c r="D340" s="22" t="s">
        <v>31</v>
      </c>
      <c r="E340" s="22" t="s">
        <v>31</v>
      </c>
      <c r="F340" s="8">
        <v>102.61</v>
      </c>
      <c r="G340" s="8">
        <v>102.61</v>
      </c>
      <c r="H340" s="8">
        <v>0</v>
      </c>
      <c r="I340" s="8">
        <v>102.61</v>
      </c>
      <c r="J340" s="8">
        <v>0</v>
      </c>
    </row>
    <row r="341" spans="1:10" s="3" customFormat="1" ht="14.25" customHeight="1">
      <c r="A341" s="20"/>
      <c r="B341" s="84" t="s">
        <v>113</v>
      </c>
      <c r="C341" s="6" t="s">
        <v>80</v>
      </c>
      <c r="D341" s="14">
        <v>12329</v>
      </c>
      <c r="E341" s="14">
        <v>12329</v>
      </c>
      <c r="F341" s="14">
        <v>16570.920000000002</v>
      </c>
      <c r="G341" s="14">
        <v>18498.96</v>
      </c>
      <c r="H341" s="14">
        <v>54.06</v>
      </c>
      <c r="I341" s="14">
        <v>18498.96</v>
      </c>
      <c r="J341" s="14">
        <v>54.06</v>
      </c>
    </row>
    <row r="342" spans="1:10" s="3" customFormat="1" ht="29.25" customHeight="1">
      <c r="A342" s="20"/>
      <c r="B342" s="19" t="s">
        <v>64</v>
      </c>
      <c r="C342" s="16" t="s">
        <v>42</v>
      </c>
      <c r="D342" s="15">
        <v>3910</v>
      </c>
      <c r="E342" s="15">
        <v>3910</v>
      </c>
      <c r="F342" s="15">
        <v>4542.57</v>
      </c>
      <c r="G342" s="15">
        <v>5273.02</v>
      </c>
      <c r="H342" s="34">
        <v>72.59</v>
      </c>
      <c r="I342" s="15">
        <v>5273.02</v>
      </c>
      <c r="J342" s="34">
        <v>72.59</v>
      </c>
    </row>
    <row r="343" spans="1:10" s="3" customFormat="1" ht="18.75" customHeight="1">
      <c r="A343" s="20"/>
      <c r="B343" s="19" t="s">
        <v>65</v>
      </c>
      <c r="C343" s="16" t="s">
        <v>86</v>
      </c>
      <c r="D343" s="15">
        <v>20688</v>
      </c>
      <c r="E343" s="15">
        <v>20688</v>
      </c>
      <c r="F343" s="15">
        <v>19376.16</v>
      </c>
      <c r="G343" s="15">
        <v>21438.51</v>
      </c>
      <c r="H343" s="15">
        <v>133.95</v>
      </c>
      <c r="I343" s="15">
        <v>21438.51</v>
      </c>
      <c r="J343" s="15">
        <v>133.95</v>
      </c>
    </row>
    <row r="344" spans="1:10" s="3" customFormat="1" ht="14.25" customHeight="1">
      <c r="A344" s="20"/>
      <c r="B344" s="19" t="s">
        <v>107</v>
      </c>
      <c r="C344" s="16" t="s">
        <v>105</v>
      </c>
      <c r="D344" s="14"/>
      <c r="E344" s="14"/>
      <c r="F344" s="14"/>
      <c r="G344" s="14"/>
      <c r="H344" s="14"/>
      <c r="I344" s="14"/>
      <c r="J344" s="14"/>
    </row>
    <row r="345" spans="1:10" s="3" customFormat="1" ht="27.75" customHeight="1">
      <c r="A345" s="20"/>
      <c r="B345" s="19" t="s">
        <v>66</v>
      </c>
      <c r="C345" s="42" t="s">
        <v>68</v>
      </c>
      <c r="D345" s="14"/>
      <c r="E345" s="15"/>
      <c r="F345" s="15"/>
      <c r="G345" s="15"/>
      <c r="H345" s="15"/>
      <c r="I345" s="15"/>
      <c r="J345" s="15"/>
    </row>
    <row r="346" spans="1:10" s="3" customFormat="1" ht="29.25" customHeight="1">
      <c r="A346" s="20"/>
      <c r="B346" s="19" t="s">
        <v>67</v>
      </c>
      <c r="C346" s="42" t="s">
        <v>69</v>
      </c>
      <c r="D346" s="14">
        <v>101259</v>
      </c>
      <c r="E346" s="14">
        <v>101259</v>
      </c>
      <c r="F346" s="15">
        <v>62200.19</v>
      </c>
      <c r="G346" s="15">
        <v>85317.37</v>
      </c>
      <c r="H346" s="15">
        <v>419.79</v>
      </c>
      <c r="I346" s="15">
        <v>85317.37</v>
      </c>
      <c r="J346" s="15">
        <v>419.79</v>
      </c>
    </row>
    <row r="347" spans="1:10" s="3" customFormat="1" ht="30" customHeight="1">
      <c r="A347" s="20"/>
      <c r="B347" s="19" t="s">
        <v>70</v>
      </c>
      <c r="C347" s="42" t="s">
        <v>87</v>
      </c>
      <c r="D347" s="14">
        <v>816</v>
      </c>
      <c r="E347" s="14">
        <v>816</v>
      </c>
      <c r="F347" s="15">
        <v>695.8499999999999</v>
      </c>
      <c r="G347" s="15">
        <v>732.8499999999999</v>
      </c>
      <c r="H347" s="15">
        <v>0</v>
      </c>
      <c r="I347" s="15">
        <v>732.8499999999999</v>
      </c>
      <c r="J347" s="15">
        <v>0</v>
      </c>
    </row>
    <row r="348" spans="1:10" s="3" customFormat="1" ht="28.5" customHeight="1">
      <c r="A348" s="20"/>
      <c r="B348" s="19" t="s">
        <v>83</v>
      </c>
      <c r="C348" s="16" t="s">
        <v>92</v>
      </c>
      <c r="D348" s="15"/>
      <c r="E348" s="15"/>
      <c r="F348" s="15">
        <f>1425.05+75.91</f>
        <v>1500.96</v>
      </c>
      <c r="G348" s="15">
        <f>1399.48+75.91</f>
        <v>1475.39</v>
      </c>
      <c r="H348" s="15">
        <v>0</v>
      </c>
      <c r="I348" s="15">
        <f>1399.48+75.91</f>
        <v>1475.39</v>
      </c>
      <c r="J348" s="15"/>
    </row>
    <row r="349" spans="1:10" s="3" customFormat="1" ht="31.5" customHeight="1">
      <c r="A349" s="20"/>
      <c r="B349" s="19" t="s">
        <v>89</v>
      </c>
      <c r="C349" s="16" t="s">
        <v>24</v>
      </c>
      <c r="D349" s="15">
        <f>758811+126211+307+481</f>
        <v>885810</v>
      </c>
      <c r="E349" s="15">
        <f>758811+126211+307+481</f>
        <v>885810</v>
      </c>
      <c r="F349" s="10" t="s">
        <v>31</v>
      </c>
      <c r="G349" s="10" t="s">
        <v>31</v>
      </c>
      <c r="H349" s="10" t="s">
        <v>31</v>
      </c>
      <c r="I349" s="10" t="s">
        <v>31</v>
      </c>
      <c r="J349" s="10" t="s">
        <v>31</v>
      </c>
    </row>
    <row r="350" spans="1:10" s="3" customFormat="1" ht="17.25" customHeight="1">
      <c r="A350" s="20"/>
      <c r="B350" s="110" t="s">
        <v>93</v>
      </c>
      <c r="C350" s="110"/>
      <c r="D350" s="10" t="s">
        <v>31</v>
      </c>
      <c r="E350" s="10" t="s">
        <v>31</v>
      </c>
      <c r="F350" s="41">
        <v>659411.58</v>
      </c>
      <c r="G350" s="10" t="s">
        <v>31</v>
      </c>
      <c r="H350" s="10" t="s">
        <v>31</v>
      </c>
      <c r="I350" s="10" t="s">
        <v>31</v>
      </c>
      <c r="J350" s="10" t="s">
        <v>31</v>
      </c>
    </row>
    <row r="351" spans="1:10" s="3" customFormat="1" ht="17.25" customHeight="1">
      <c r="A351" s="20"/>
      <c r="B351" s="110" t="s">
        <v>39</v>
      </c>
      <c r="C351" s="110"/>
      <c r="D351" s="10" t="s">
        <v>31</v>
      </c>
      <c r="E351" s="10" t="s">
        <v>31</v>
      </c>
      <c r="F351" s="10" t="s">
        <v>31</v>
      </c>
      <c r="G351" s="10"/>
      <c r="H351" s="10"/>
      <c r="I351" s="10"/>
      <c r="J351" s="10"/>
    </row>
    <row r="352" spans="1:10" s="3" customFormat="1" ht="27" customHeight="1" thickBot="1">
      <c r="A352" s="20"/>
      <c r="B352" s="115" t="s">
        <v>50</v>
      </c>
      <c r="C352" s="115"/>
      <c r="D352" s="10" t="s">
        <v>31</v>
      </c>
      <c r="E352" s="10" t="s">
        <v>31</v>
      </c>
      <c r="F352" s="41"/>
      <c r="G352" s="10" t="s">
        <v>31</v>
      </c>
      <c r="H352" s="10" t="s">
        <v>31</v>
      </c>
      <c r="I352" s="10" t="s">
        <v>31</v>
      </c>
      <c r="J352" s="10" t="s">
        <v>31</v>
      </c>
    </row>
    <row r="353" spans="2:10" ht="17.25" customHeight="1" thickBot="1" thickTop="1">
      <c r="B353" s="98" t="s">
        <v>79</v>
      </c>
      <c r="C353" s="98"/>
      <c r="D353" s="98"/>
      <c r="E353" s="98"/>
      <c r="F353" s="98"/>
      <c r="G353" s="98"/>
      <c r="H353" s="98"/>
      <c r="I353" s="98"/>
      <c r="J353" s="98"/>
    </row>
    <row r="354" spans="1:10" s="2" customFormat="1" ht="30" customHeight="1" thickBot="1" thickTop="1">
      <c r="A354" s="20" t="s">
        <v>20</v>
      </c>
      <c r="B354" s="99" t="s">
        <v>90</v>
      </c>
      <c r="C354" s="99"/>
      <c r="D354" s="44">
        <f>D355+D388+D395</f>
        <v>40922146</v>
      </c>
      <c r="E354" s="44">
        <f>E355+E388+E395</f>
        <v>40791766.589999996</v>
      </c>
      <c r="F354" s="44">
        <f>F355+F388+F395</f>
        <v>40174247.599999994</v>
      </c>
      <c r="G354" s="44">
        <f>G355+G388+G395</f>
        <v>39066655.69</v>
      </c>
      <c r="H354" s="44">
        <f>H355+H395</f>
        <v>1708565.6599999997</v>
      </c>
      <c r="I354" s="44">
        <f>I355+I388+I395</f>
        <v>39030052.269999996</v>
      </c>
      <c r="J354" s="44">
        <f>J355+J395</f>
        <v>1708372.2599999998</v>
      </c>
    </row>
    <row r="355" spans="1:10" s="3" customFormat="1" ht="27.75" customHeight="1" thickTop="1">
      <c r="A355" s="20"/>
      <c r="B355" s="100" t="s">
        <v>72</v>
      </c>
      <c r="C355" s="101"/>
      <c r="D355" s="45">
        <f>D356+D357+D358+D360+D362+D363+D368+D369+D370+D371+D372+D373+D374+D375+D384+D380+D379</f>
        <v>18188311</v>
      </c>
      <c r="E355" s="45">
        <f>E356+E357+E358+E360+E362+E363+E368+E369+E370+E371+E372+E373+E374+E375+E384+E380+E379</f>
        <v>18057931.169999994</v>
      </c>
      <c r="F355" s="45">
        <f>F356+F357+F358+F360+F362+F363+F368+F369+F370+F371+F372+F373+F374+F375+F385+F379+F380</f>
        <v>17896379.82</v>
      </c>
      <c r="G355" s="45">
        <f>G356+G357+G358+G360+G362+G363+G368+G369+G370+G371+G372+G373+G374+G375+G386+G379+G380+G359+G381+G361</f>
        <v>17556529.209999997</v>
      </c>
      <c r="H355" s="45">
        <f>H356+H357+H368+H375</f>
        <v>640813.2499999999</v>
      </c>
      <c r="I355" s="45">
        <f>I356+I357+I358+I360+I362+I363+I368+I369+I370+I371+I372+I373+I374+I375+I386+I379+I380+I359+I381+I361</f>
        <v>17555671.719999995</v>
      </c>
      <c r="J355" s="45">
        <f>J356+J357+J368+J371+J375+J386</f>
        <v>640813.2499999999</v>
      </c>
    </row>
    <row r="356" spans="1:10" s="3" customFormat="1" ht="12.75">
      <c r="A356" s="20"/>
      <c r="B356" s="19" t="s">
        <v>21</v>
      </c>
      <c r="C356" s="18" t="s">
        <v>25</v>
      </c>
      <c r="D356" s="15">
        <v>6884231</v>
      </c>
      <c r="E356" s="15">
        <v>6840015.8999999985</v>
      </c>
      <c r="F356" s="39">
        <v>6659371.09</v>
      </c>
      <c r="G356" s="39">
        <v>6831903.65</v>
      </c>
      <c r="H356" s="40">
        <v>435238.6</v>
      </c>
      <c r="I356" s="40">
        <v>6831903.65</v>
      </c>
      <c r="J356" s="40">
        <v>435238.6</v>
      </c>
    </row>
    <row r="357" spans="1:10" s="3" customFormat="1" ht="25.5">
      <c r="A357" s="20"/>
      <c r="B357" s="19" t="s">
        <v>18</v>
      </c>
      <c r="C357" s="9" t="s">
        <v>43</v>
      </c>
      <c r="D357" s="15">
        <v>24679</v>
      </c>
      <c r="E357" s="15">
        <v>24679</v>
      </c>
      <c r="F357" s="39">
        <v>30231.83</v>
      </c>
      <c r="G357" s="39">
        <v>28426.120000000003</v>
      </c>
      <c r="H357" s="40">
        <v>5153.79</v>
      </c>
      <c r="I357" s="40">
        <v>28426.120000000003</v>
      </c>
      <c r="J357" s="40">
        <v>5153.79</v>
      </c>
    </row>
    <row r="358" spans="1:10" s="3" customFormat="1" ht="25.5">
      <c r="A358" s="20"/>
      <c r="B358" s="111" t="s">
        <v>19</v>
      </c>
      <c r="C358" s="90" t="s">
        <v>138</v>
      </c>
      <c r="D358" s="15">
        <v>44513</v>
      </c>
      <c r="E358" s="15">
        <v>31275</v>
      </c>
      <c r="F358" s="15">
        <v>31275</v>
      </c>
      <c r="G358" s="15">
        <v>31275</v>
      </c>
      <c r="H358" s="10" t="s">
        <v>31</v>
      </c>
      <c r="I358" s="15">
        <v>31275</v>
      </c>
      <c r="J358" s="78" t="s">
        <v>31</v>
      </c>
    </row>
    <row r="359" spans="1:10" s="3" customFormat="1" ht="25.5">
      <c r="A359" s="20"/>
      <c r="B359" s="112"/>
      <c r="C359" s="90" t="s">
        <v>139</v>
      </c>
      <c r="D359" s="15"/>
      <c r="E359" s="15"/>
      <c r="F359" s="15"/>
      <c r="G359" s="15">
        <v>44513</v>
      </c>
      <c r="H359" s="10"/>
      <c r="I359" s="15">
        <v>44513</v>
      </c>
      <c r="J359" s="78"/>
    </row>
    <row r="360" spans="1:10" s="3" customFormat="1" ht="38.25">
      <c r="A360" s="20"/>
      <c r="B360" s="111" t="s">
        <v>30</v>
      </c>
      <c r="C360" s="92" t="s">
        <v>142</v>
      </c>
      <c r="D360" s="15">
        <v>13203</v>
      </c>
      <c r="E360" s="15">
        <v>13203.009999999997</v>
      </c>
      <c r="F360" s="15">
        <v>13203.01</v>
      </c>
      <c r="G360" s="15">
        <v>13203.01</v>
      </c>
      <c r="H360" s="10" t="s">
        <v>31</v>
      </c>
      <c r="I360" s="15">
        <v>13203.01</v>
      </c>
      <c r="J360" s="78" t="s">
        <v>31</v>
      </c>
    </row>
    <row r="361" spans="1:10" s="3" customFormat="1" ht="38.25">
      <c r="A361" s="20"/>
      <c r="B361" s="112"/>
      <c r="C361" s="92" t="s">
        <v>143</v>
      </c>
      <c r="D361" s="15"/>
      <c r="E361" s="15"/>
      <c r="F361" s="15"/>
      <c r="G361" s="15">
        <v>9401.83</v>
      </c>
      <c r="H361" s="10"/>
      <c r="I361" s="15">
        <v>9401.83</v>
      </c>
      <c r="J361" s="78"/>
    </row>
    <row r="362" spans="1:10" s="3" customFormat="1" ht="27.75" customHeight="1">
      <c r="A362" s="20"/>
      <c r="B362" s="19" t="s">
        <v>28</v>
      </c>
      <c r="C362" s="16" t="s">
        <v>58</v>
      </c>
      <c r="D362" s="15">
        <v>1132600</v>
      </c>
      <c r="E362" s="15">
        <v>1124427.47</v>
      </c>
      <c r="F362" s="15">
        <v>1032127.3099999999</v>
      </c>
      <c r="G362" s="15">
        <v>1124427.47</v>
      </c>
      <c r="H362" s="10" t="s">
        <v>31</v>
      </c>
      <c r="I362" s="15">
        <v>1124427.47</v>
      </c>
      <c r="J362" s="78" t="s">
        <v>31</v>
      </c>
    </row>
    <row r="363" spans="1:10" s="3" customFormat="1" ht="12.75">
      <c r="A363" s="20"/>
      <c r="B363" s="19" t="s">
        <v>29</v>
      </c>
      <c r="C363" s="31" t="s">
        <v>6</v>
      </c>
      <c r="D363" s="15">
        <f>D364+D365+D366+D367</f>
        <v>805731</v>
      </c>
      <c r="E363" s="15">
        <f>E364+E365+E366+E367</f>
        <v>798719.91</v>
      </c>
      <c r="F363" s="15">
        <f>F364+F365+F366+F367</f>
        <v>731162.88</v>
      </c>
      <c r="G363" s="15">
        <f>G364+G365+G366+G367</f>
        <v>796892.37</v>
      </c>
      <c r="H363" s="10" t="s">
        <v>31</v>
      </c>
      <c r="I363" s="15">
        <f>I364+I365+I366+I367</f>
        <v>796892.37</v>
      </c>
      <c r="J363" s="10" t="s">
        <v>31</v>
      </c>
    </row>
    <row r="364" spans="1:10" s="17" customFormat="1" ht="29.25" customHeight="1">
      <c r="A364" s="21"/>
      <c r="B364" s="79" t="s">
        <v>98</v>
      </c>
      <c r="C364" s="8" t="s">
        <v>51</v>
      </c>
      <c r="D364" s="7">
        <v>109279</v>
      </c>
      <c r="E364" s="7">
        <v>105762.57000000004</v>
      </c>
      <c r="F364" s="7">
        <v>97046.89</v>
      </c>
      <c r="G364" s="7">
        <v>105762.57</v>
      </c>
      <c r="H364" s="10" t="s">
        <v>31</v>
      </c>
      <c r="I364" s="7">
        <v>105762.57</v>
      </c>
      <c r="J364" s="10" t="s">
        <v>31</v>
      </c>
    </row>
    <row r="365" spans="1:10" s="17" customFormat="1" ht="26.25">
      <c r="A365" s="21"/>
      <c r="B365" s="79" t="s">
        <v>99</v>
      </c>
      <c r="C365" s="8" t="s">
        <v>41</v>
      </c>
      <c r="D365" s="7">
        <v>596004</v>
      </c>
      <c r="E365" s="7">
        <v>593253</v>
      </c>
      <c r="F365" s="7">
        <v>544147</v>
      </c>
      <c r="G365" s="7">
        <v>593253</v>
      </c>
      <c r="H365" s="10" t="s">
        <v>31</v>
      </c>
      <c r="I365" s="7">
        <v>593253</v>
      </c>
      <c r="J365" s="10" t="s">
        <v>31</v>
      </c>
    </row>
    <row r="366" spans="1:10" s="17" customFormat="1" ht="26.25">
      <c r="A366" s="21"/>
      <c r="B366" s="79" t="s">
        <v>100</v>
      </c>
      <c r="C366" s="8" t="s">
        <v>1</v>
      </c>
      <c r="D366" s="7">
        <v>65344</v>
      </c>
      <c r="E366" s="7">
        <v>64860.34</v>
      </c>
      <c r="F366" s="7">
        <v>59538.32</v>
      </c>
      <c r="G366" s="7">
        <v>64860.34</v>
      </c>
      <c r="H366" s="10" t="s">
        <v>31</v>
      </c>
      <c r="I366" s="7">
        <v>64860.34</v>
      </c>
      <c r="J366" s="10" t="s">
        <v>31</v>
      </c>
    </row>
    <row r="367" spans="1:10" s="17" customFormat="1" ht="13.5">
      <c r="A367" s="21"/>
      <c r="B367" s="79" t="s">
        <v>101</v>
      </c>
      <c r="C367" s="7" t="s">
        <v>27</v>
      </c>
      <c r="D367" s="7">
        <v>35104</v>
      </c>
      <c r="E367" s="7">
        <v>34844</v>
      </c>
      <c r="F367" s="7">
        <v>30430.67</v>
      </c>
      <c r="G367" s="7">
        <v>33016.46</v>
      </c>
      <c r="H367" s="10" t="s">
        <v>31</v>
      </c>
      <c r="I367" s="7">
        <v>33016.46</v>
      </c>
      <c r="J367" s="10" t="s">
        <v>31</v>
      </c>
    </row>
    <row r="368" spans="1:57" s="13" customFormat="1" ht="15.75">
      <c r="A368" s="37"/>
      <c r="B368" s="80" t="s">
        <v>3</v>
      </c>
      <c r="C368" s="31" t="s">
        <v>2</v>
      </c>
      <c r="D368" s="9">
        <v>885914</v>
      </c>
      <c r="E368" s="9">
        <v>885914</v>
      </c>
      <c r="F368" s="15">
        <v>1124233.76</v>
      </c>
      <c r="G368" s="14">
        <v>1018999.1099999999</v>
      </c>
      <c r="H368" s="15">
        <v>200084.75</v>
      </c>
      <c r="I368" s="14">
        <v>1018999.1099999999</v>
      </c>
      <c r="J368" s="15">
        <v>200084.75</v>
      </c>
      <c r="K368" s="11"/>
      <c r="L368" s="12"/>
      <c r="M368" s="11"/>
      <c r="N368" s="12"/>
      <c r="O368" s="11"/>
      <c r="P368" s="12"/>
      <c r="Q368" s="11"/>
      <c r="R368" s="12"/>
      <c r="S368" s="11"/>
      <c r="T368" s="12"/>
      <c r="U368" s="11"/>
      <c r="V368" s="12"/>
      <c r="W368" s="11"/>
      <c r="X368" s="12"/>
      <c r="Y368" s="11"/>
      <c r="Z368" s="12"/>
      <c r="AA368" s="11"/>
      <c r="AB368" s="12"/>
      <c r="AC368" s="11"/>
      <c r="AD368" s="12"/>
      <c r="AE368" s="11"/>
      <c r="AF368" s="12"/>
      <c r="AG368" s="11"/>
      <c r="AH368" s="12"/>
      <c r="AI368" s="11"/>
      <c r="AJ368" s="12"/>
      <c r="AK368" s="11"/>
      <c r="AL368" s="12"/>
      <c r="AM368" s="11"/>
      <c r="AN368" s="12"/>
      <c r="AO368" s="11"/>
      <c r="AP368" s="12"/>
      <c r="AQ368" s="11"/>
      <c r="AR368" s="12"/>
      <c r="AS368" s="11"/>
      <c r="AT368" s="12"/>
      <c r="AU368" s="11"/>
      <c r="AV368" s="12"/>
      <c r="AW368" s="11"/>
      <c r="AX368" s="12"/>
      <c r="AY368" s="11"/>
      <c r="AZ368" s="12"/>
      <c r="BA368" s="11"/>
      <c r="BB368" s="12"/>
      <c r="BC368" s="11"/>
      <c r="BD368" s="12"/>
      <c r="BE368" s="11"/>
    </row>
    <row r="369" spans="1:10" s="4" customFormat="1" ht="25.5" customHeight="1">
      <c r="A369" s="20"/>
      <c r="B369" s="80" t="s">
        <v>4</v>
      </c>
      <c r="C369" s="9" t="s">
        <v>12</v>
      </c>
      <c r="D369" s="14">
        <v>4444151</v>
      </c>
      <c r="E369" s="15">
        <v>4407524.3</v>
      </c>
      <c r="F369" s="15">
        <v>4051808.86</v>
      </c>
      <c r="G369" s="15">
        <v>4419469.989999999</v>
      </c>
      <c r="H369" s="19" t="s">
        <v>31</v>
      </c>
      <c r="I369" s="15">
        <v>4419469.989999999</v>
      </c>
      <c r="J369" s="19" t="s">
        <v>31</v>
      </c>
    </row>
    <row r="370" spans="1:10" s="17" customFormat="1" ht="13.5">
      <c r="A370" s="21"/>
      <c r="B370" s="19" t="s">
        <v>5</v>
      </c>
      <c r="C370" s="18" t="s">
        <v>13</v>
      </c>
      <c r="D370" s="15"/>
      <c r="E370" s="15">
        <v>5317.03</v>
      </c>
      <c r="F370" s="15">
        <v>5317.03</v>
      </c>
      <c r="G370" s="15">
        <v>5317.03</v>
      </c>
      <c r="H370" s="19" t="s">
        <v>31</v>
      </c>
      <c r="I370" s="15">
        <v>5317.03</v>
      </c>
      <c r="J370" s="19" t="s">
        <v>31</v>
      </c>
    </row>
    <row r="371" spans="1:10" s="17" customFormat="1" ht="16.5" customHeight="1">
      <c r="A371" s="21"/>
      <c r="B371" s="80" t="s">
        <v>7</v>
      </c>
      <c r="C371" s="16" t="s">
        <v>52</v>
      </c>
      <c r="D371" s="15">
        <v>65809</v>
      </c>
      <c r="E371" s="15">
        <v>65809.11</v>
      </c>
      <c r="F371" s="15">
        <v>60324.99</v>
      </c>
      <c r="G371" s="15">
        <v>65809.11</v>
      </c>
      <c r="H371" s="19"/>
      <c r="I371" s="15">
        <v>65809.11</v>
      </c>
      <c r="J371" s="19"/>
    </row>
    <row r="372" spans="1:10" s="3" customFormat="1" ht="26.25" customHeight="1">
      <c r="A372" s="20"/>
      <c r="B372" s="19" t="s">
        <v>8</v>
      </c>
      <c r="C372" s="9" t="s">
        <v>23</v>
      </c>
      <c r="D372" s="14">
        <v>18718</v>
      </c>
      <c r="E372" s="14">
        <v>18717.760000000002</v>
      </c>
      <c r="F372" s="15">
        <v>16136</v>
      </c>
      <c r="G372" s="15">
        <v>18717.76</v>
      </c>
      <c r="H372" s="19" t="s">
        <v>31</v>
      </c>
      <c r="I372" s="15">
        <v>18717.76</v>
      </c>
      <c r="J372" s="19" t="s">
        <v>31</v>
      </c>
    </row>
    <row r="373" spans="1:10" s="3" customFormat="1" ht="25.5" customHeight="1">
      <c r="A373" s="20"/>
      <c r="B373" s="19" t="s">
        <v>9</v>
      </c>
      <c r="C373" s="9" t="s">
        <v>35</v>
      </c>
      <c r="D373" s="15">
        <v>9482</v>
      </c>
      <c r="E373" s="15">
        <v>9482</v>
      </c>
      <c r="F373" s="15">
        <v>9910.18</v>
      </c>
      <c r="G373" s="15">
        <v>10212.64</v>
      </c>
      <c r="H373" s="19" t="s">
        <v>31</v>
      </c>
      <c r="I373" s="15">
        <v>10212.64</v>
      </c>
      <c r="J373" s="19" t="s">
        <v>31</v>
      </c>
    </row>
    <row r="374" spans="1:10" s="3" customFormat="1" ht="12.75">
      <c r="A374" s="20"/>
      <c r="B374" s="19" t="s">
        <v>44</v>
      </c>
      <c r="C374" s="18" t="s">
        <v>22</v>
      </c>
      <c r="D374" s="15">
        <v>2083781</v>
      </c>
      <c r="E374" s="15">
        <v>2083781</v>
      </c>
      <c r="F374" s="15">
        <v>1870654.46</v>
      </c>
      <c r="G374" s="15">
        <v>1997026.1</v>
      </c>
      <c r="H374" s="19" t="s">
        <v>31</v>
      </c>
      <c r="I374" s="15">
        <v>1997024.76</v>
      </c>
      <c r="J374" s="19" t="s">
        <v>31</v>
      </c>
    </row>
    <row r="375" spans="1:10" s="3" customFormat="1" ht="25.5">
      <c r="A375" s="20"/>
      <c r="B375" s="19" t="s">
        <v>46</v>
      </c>
      <c r="C375" s="9" t="s">
        <v>45</v>
      </c>
      <c r="D375" s="15">
        <f>SUM(D376:D377)</f>
        <v>837797</v>
      </c>
      <c r="E375" s="15">
        <f>E376+E377</f>
        <v>837798</v>
      </c>
      <c r="F375" s="15">
        <f>F376+F377</f>
        <v>680364.82</v>
      </c>
      <c r="G375" s="15">
        <f>G376+G377</f>
        <v>755959.1799999999</v>
      </c>
      <c r="H375" s="15">
        <f>H377</f>
        <v>336.11</v>
      </c>
      <c r="I375" s="15">
        <f>I376+I377</f>
        <v>755103.0299999999</v>
      </c>
      <c r="J375" s="15">
        <f>J377</f>
        <v>336.11</v>
      </c>
    </row>
    <row r="376" spans="1:10" s="3" customFormat="1" ht="51">
      <c r="A376" s="20"/>
      <c r="B376" s="81" t="s">
        <v>102</v>
      </c>
      <c r="C376" s="8" t="s">
        <v>54</v>
      </c>
      <c r="D376" s="7">
        <v>835383</v>
      </c>
      <c r="E376" s="7">
        <v>835384</v>
      </c>
      <c r="F376" s="7">
        <v>677343.87</v>
      </c>
      <c r="G376" s="7">
        <v>752978.72</v>
      </c>
      <c r="H376" s="10" t="s">
        <v>31</v>
      </c>
      <c r="I376" s="7">
        <v>752122.57</v>
      </c>
      <c r="J376" s="10" t="s">
        <v>31</v>
      </c>
    </row>
    <row r="377" spans="1:10" s="3" customFormat="1" ht="63.75">
      <c r="A377" s="20"/>
      <c r="B377" s="81" t="s">
        <v>103</v>
      </c>
      <c r="C377" s="8" t="s">
        <v>55</v>
      </c>
      <c r="D377" s="7">
        <v>2414</v>
      </c>
      <c r="E377" s="7">
        <v>2414</v>
      </c>
      <c r="F377" s="7">
        <v>3020.95</v>
      </c>
      <c r="G377" s="7">
        <v>2980.46</v>
      </c>
      <c r="H377" s="10">
        <v>336.11</v>
      </c>
      <c r="I377" s="7">
        <v>2980.46</v>
      </c>
      <c r="J377" s="10">
        <v>336.11</v>
      </c>
    </row>
    <row r="378" spans="1:10" s="3" customFormat="1" ht="12.75">
      <c r="A378" s="20"/>
      <c r="B378" s="19" t="s">
        <v>47</v>
      </c>
      <c r="C378" s="82" t="s">
        <v>94</v>
      </c>
      <c r="D378" s="7"/>
      <c r="E378" s="7"/>
      <c r="F378" s="7"/>
      <c r="G378" s="7"/>
      <c r="H378" s="10"/>
      <c r="I378" s="7"/>
      <c r="J378" s="10"/>
    </row>
    <row r="379" spans="1:10" s="3" customFormat="1" ht="12.75">
      <c r="A379" s="20"/>
      <c r="B379" s="19" t="s">
        <v>48</v>
      </c>
      <c r="C379" s="16" t="s">
        <v>85</v>
      </c>
      <c r="D379" s="15">
        <v>62750</v>
      </c>
      <c r="E379" s="15">
        <v>62750</v>
      </c>
      <c r="F379" s="15">
        <v>62750</v>
      </c>
      <c r="G379" s="15">
        <v>62750</v>
      </c>
      <c r="H379" s="10" t="s">
        <v>31</v>
      </c>
      <c r="I379" s="15">
        <v>62750</v>
      </c>
      <c r="J379" s="10" t="s">
        <v>31</v>
      </c>
    </row>
    <row r="380" spans="1:10" s="3" customFormat="1" ht="39.75" customHeight="1">
      <c r="A380" s="20"/>
      <c r="B380" s="113" t="s">
        <v>53</v>
      </c>
      <c r="C380" s="91" t="s">
        <v>141</v>
      </c>
      <c r="D380" s="15">
        <v>256231</v>
      </c>
      <c r="E380" s="15">
        <v>229796.68000000002</v>
      </c>
      <c r="F380" s="15">
        <v>229796.68000000002</v>
      </c>
      <c r="G380" s="15">
        <v>240498.84</v>
      </c>
      <c r="H380" s="10" t="s">
        <v>31</v>
      </c>
      <c r="I380" s="15">
        <v>240498.84</v>
      </c>
      <c r="J380" s="10" t="s">
        <v>31</v>
      </c>
    </row>
    <row r="381" spans="1:10" s="3" customFormat="1" ht="27.75" customHeight="1">
      <c r="A381" s="87"/>
      <c r="B381" s="114"/>
      <c r="C381" s="91" t="s">
        <v>140</v>
      </c>
      <c r="D381" s="15"/>
      <c r="E381" s="15"/>
      <c r="F381" s="15"/>
      <c r="G381" s="15">
        <v>81727</v>
      </c>
      <c r="H381" s="10"/>
      <c r="I381" s="15">
        <v>81727</v>
      </c>
      <c r="J381" s="10"/>
    </row>
    <row r="382" spans="2:10" ht="26.25">
      <c r="B382" s="19" t="s">
        <v>71</v>
      </c>
      <c r="C382" s="82" t="s">
        <v>95</v>
      </c>
      <c r="D382" s="49"/>
      <c r="E382" s="49"/>
      <c r="F382" s="49"/>
      <c r="G382" s="49"/>
      <c r="H382" s="49"/>
      <c r="I382" s="49"/>
      <c r="J382" s="49"/>
    </row>
    <row r="383" spans="2:10" ht="26.25">
      <c r="B383" s="19" t="s">
        <v>82</v>
      </c>
      <c r="C383" s="82" t="s">
        <v>96</v>
      </c>
      <c r="D383" s="49"/>
      <c r="E383" s="49"/>
      <c r="F383" s="49"/>
      <c r="G383" s="49"/>
      <c r="H383" s="49"/>
      <c r="I383" s="49"/>
      <c r="J383" s="49"/>
    </row>
    <row r="384" spans="1:10" s="3" customFormat="1" ht="12.75">
      <c r="A384" s="20"/>
      <c r="B384" s="19" t="s">
        <v>84</v>
      </c>
      <c r="C384" s="9" t="s">
        <v>97</v>
      </c>
      <c r="D384" s="15">
        <v>618721</v>
      </c>
      <c r="E384" s="15">
        <v>618721</v>
      </c>
      <c r="F384" s="10" t="s">
        <v>31</v>
      </c>
      <c r="G384" s="10" t="s">
        <v>31</v>
      </c>
      <c r="H384" s="10" t="s">
        <v>31</v>
      </c>
      <c r="I384" s="10" t="s">
        <v>31</v>
      </c>
      <c r="J384" s="10" t="s">
        <v>31</v>
      </c>
    </row>
    <row r="385" spans="1:10" s="3" customFormat="1" ht="12.75">
      <c r="A385" s="20"/>
      <c r="B385" s="110" t="s">
        <v>93</v>
      </c>
      <c r="C385" s="110"/>
      <c r="D385" s="10" t="s">
        <v>31</v>
      </c>
      <c r="E385" s="10" t="s">
        <v>31</v>
      </c>
      <c r="F385" s="41">
        <v>1287711.92</v>
      </c>
      <c r="G385" s="10" t="s">
        <v>31</v>
      </c>
      <c r="H385" s="10" t="s">
        <v>31</v>
      </c>
      <c r="I385" s="10" t="s">
        <v>31</v>
      </c>
      <c r="J385" s="10" t="s">
        <v>31</v>
      </c>
    </row>
    <row r="386" spans="1:10" s="3" customFormat="1" ht="13.5" thickBot="1">
      <c r="A386" s="20"/>
      <c r="B386" s="110" t="s">
        <v>39</v>
      </c>
      <c r="C386" s="110"/>
      <c r="D386" s="10" t="s">
        <v>31</v>
      </c>
      <c r="E386" s="10" t="s">
        <v>31</v>
      </c>
      <c r="F386" s="33" t="s">
        <v>31</v>
      </c>
      <c r="G386" s="10"/>
      <c r="H386" s="10"/>
      <c r="I386" s="10"/>
      <c r="J386" s="10"/>
    </row>
    <row r="387" spans="1:10" s="3" customFormat="1" ht="14.25" customHeight="1" thickBot="1" thickTop="1">
      <c r="A387" s="20"/>
      <c r="B387" s="98" t="s">
        <v>79</v>
      </c>
      <c r="C387" s="98"/>
      <c r="D387" s="98"/>
      <c r="E387" s="98"/>
      <c r="F387" s="98"/>
      <c r="G387" s="98"/>
      <c r="H387" s="98"/>
      <c r="I387" s="98"/>
      <c r="J387" s="98"/>
    </row>
    <row r="388" spans="1:10" s="3" customFormat="1" ht="25.5" customHeight="1" thickTop="1">
      <c r="A388" s="20"/>
      <c r="B388" s="108" t="s">
        <v>73</v>
      </c>
      <c r="C388" s="109"/>
      <c r="D388" s="46">
        <f>D389+D390</f>
        <v>948618</v>
      </c>
      <c r="E388" s="46">
        <f>E389+E390</f>
        <v>948618</v>
      </c>
      <c r="F388" s="46">
        <f>F389+F390+F391</f>
        <v>949623.79</v>
      </c>
      <c r="G388" s="46">
        <f>G389+G390</f>
        <v>973517.4800000001</v>
      </c>
      <c r="H388" s="47" t="s">
        <v>31</v>
      </c>
      <c r="I388" s="46">
        <f>I389+I390</f>
        <v>948397.6900000001</v>
      </c>
      <c r="J388" s="47" t="s">
        <v>31</v>
      </c>
    </row>
    <row r="389" spans="1:10" s="3" customFormat="1" ht="20.25" customHeight="1">
      <c r="A389" s="20"/>
      <c r="B389" s="19" t="s">
        <v>10</v>
      </c>
      <c r="C389" s="83" t="s">
        <v>81</v>
      </c>
      <c r="D389" s="14">
        <v>917420</v>
      </c>
      <c r="E389" s="14">
        <v>917420</v>
      </c>
      <c r="F389" s="24">
        <v>859047.54</v>
      </c>
      <c r="G389" s="23">
        <v>942538.92</v>
      </c>
      <c r="H389" s="25" t="s">
        <v>31</v>
      </c>
      <c r="I389" s="23">
        <v>917419.13</v>
      </c>
      <c r="J389" s="25" t="s">
        <v>31</v>
      </c>
    </row>
    <row r="390" spans="1:10" s="3" customFormat="1" ht="17.25" customHeight="1">
      <c r="A390" s="20"/>
      <c r="B390" s="19" t="s">
        <v>11</v>
      </c>
      <c r="C390" s="83" t="s">
        <v>57</v>
      </c>
      <c r="D390" s="14">
        <v>31198</v>
      </c>
      <c r="E390" s="14">
        <v>31198</v>
      </c>
      <c r="F390" s="14">
        <v>28461.49</v>
      </c>
      <c r="G390" s="14">
        <v>30978.56</v>
      </c>
      <c r="H390" s="25" t="s">
        <v>31</v>
      </c>
      <c r="I390" s="14">
        <v>30978.56</v>
      </c>
      <c r="J390" s="25" t="s">
        <v>31</v>
      </c>
    </row>
    <row r="391" spans="1:10" s="3" customFormat="1" ht="17.25" customHeight="1">
      <c r="A391" s="20"/>
      <c r="B391" s="110" t="s">
        <v>93</v>
      </c>
      <c r="C391" s="110"/>
      <c r="D391" s="10" t="s">
        <v>31</v>
      </c>
      <c r="E391" s="10" t="s">
        <v>31</v>
      </c>
      <c r="F391" s="41">
        <v>62114.76</v>
      </c>
      <c r="G391" s="10" t="s">
        <v>31</v>
      </c>
      <c r="H391" s="10" t="s">
        <v>31</v>
      </c>
      <c r="I391" s="10" t="s">
        <v>31</v>
      </c>
      <c r="J391" s="10" t="s">
        <v>31</v>
      </c>
    </row>
    <row r="392" spans="1:10" s="3" customFormat="1" ht="17.25" customHeight="1">
      <c r="A392" s="20"/>
      <c r="B392" s="110" t="s">
        <v>39</v>
      </c>
      <c r="C392" s="110"/>
      <c r="D392" s="10" t="s">
        <v>31</v>
      </c>
      <c r="E392" s="10" t="s">
        <v>31</v>
      </c>
      <c r="F392" s="33" t="s">
        <v>31</v>
      </c>
      <c r="G392" s="10"/>
      <c r="H392" s="10" t="s">
        <v>31</v>
      </c>
      <c r="I392" s="10"/>
      <c r="J392" s="10" t="s">
        <v>31</v>
      </c>
    </row>
    <row r="393" spans="1:10" s="3" customFormat="1" ht="27" customHeight="1" thickBot="1">
      <c r="A393" s="20"/>
      <c r="B393" s="115" t="s">
        <v>50</v>
      </c>
      <c r="C393" s="115"/>
      <c r="D393" s="10" t="s">
        <v>31</v>
      </c>
      <c r="E393" s="10" t="s">
        <v>31</v>
      </c>
      <c r="F393" s="41"/>
      <c r="G393" s="10" t="s">
        <v>31</v>
      </c>
      <c r="H393" s="10" t="s">
        <v>31</v>
      </c>
      <c r="I393" s="10" t="s">
        <v>31</v>
      </c>
      <c r="J393" s="10" t="s">
        <v>31</v>
      </c>
    </row>
    <row r="394" spans="1:10" s="3" customFormat="1" ht="17.25" customHeight="1" thickBot="1" thickTop="1">
      <c r="A394" s="20"/>
      <c r="B394" s="98" t="s">
        <v>79</v>
      </c>
      <c r="C394" s="98"/>
      <c r="D394" s="98"/>
      <c r="E394" s="98"/>
      <c r="F394" s="98"/>
      <c r="G394" s="98"/>
      <c r="H394" s="98"/>
      <c r="I394" s="98"/>
      <c r="J394" s="98"/>
    </row>
    <row r="395" spans="1:10" s="3" customFormat="1" ht="27" customHeight="1" thickTop="1">
      <c r="A395" s="20"/>
      <c r="B395" s="108" t="s">
        <v>77</v>
      </c>
      <c r="C395" s="109"/>
      <c r="D395" s="48">
        <f>D396+D397+D398+D399+D400+D401+D408+D409+D411+D412+D413+D415</f>
        <v>21785217</v>
      </c>
      <c r="E395" s="48">
        <f>E396+E397+E398+E399+E400+E401+E408+E409+E411+E412+E413+E415</f>
        <v>21785217.42</v>
      </c>
      <c r="F395" s="48">
        <f>F396+F397+F398+F399+F400+F401+F408+F409+F410+F411+F412+F413+F414+F416+F418</f>
        <v>21328243.99</v>
      </c>
      <c r="G395" s="48">
        <f>G396+G397+G398+G399+G400+G401+G408+G409+G411+G412+G413+G417+G414</f>
        <v>20536608.999999996</v>
      </c>
      <c r="H395" s="48">
        <f>H396+H397+H398+H399+H400+H401+H408+H409+H411+H412+H413+H414</f>
        <v>1067752.41</v>
      </c>
      <c r="I395" s="48">
        <f>I396+I397+I398+I399+I400+I401+I408+I409+I411+I412+I413+I417+I414</f>
        <v>20525982.859999996</v>
      </c>
      <c r="J395" s="48">
        <f>J396+J397+J398+J399+J400+J401+J408+J409+J411+J412+J413+J414</f>
        <v>1067559.01</v>
      </c>
    </row>
    <row r="396" spans="1:10" s="3" customFormat="1" ht="19.5" customHeight="1">
      <c r="A396" s="20"/>
      <c r="B396" s="19" t="s">
        <v>59</v>
      </c>
      <c r="C396" s="83" t="s">
        <v>34</v>
      </c>
      <c r="D396" s="14">
        <f>13817020+3176100+19976</f>
        <v>17013096</v>
      </c>
      <c r="E396" s="15">
        <v>17013096</v>
      </c>
      <c r="F396" s="15">
        <f>16892565.83-32.83</f>
        <v>16892533</v>
      </c>
      <c r="G396" s="15">
        <v>16947189.44</v>
      </c>
      <c r="H396" s="15">
        <v>630701.5</v>
      </c>
      <c r="I396" s="15">
        <v>16936563.3</v>
      </c>
      <c r="J396" s="15">
        <v>630508.1</v>
      </c>
    </row>
    <row r="397" spans="1:10" s="3" customFormat="1" ht="24.75" customHeight="1">
      <c r="A397" s="20"/>
      <c r="B397" s="19" t="s">
        <v>60</v>
      </c>
      <c r="C397" s="16" t="s">
        <v>32</v>
      </c>
      <c r="D397" s="14">
        <f>1093305+26994</f>
        <v>1120299</v>
      </c>
      <c r="E397" s="14">
        <v>1120299.42</v>
      </c>
      <c r="F397" s="15">
        <v>1142482.6099999999</v>
      </c>
      <c r="G397" s="15">
        <v>1120299.42</v>
      </c>
      <c r="H397" s="15">
        <v>186392.62000000002</v>
      </c>
      <c r="I397" s="15">
        <v>1120299.42</v>
      </c>
      <c r="J397" s="15">
        <v>186392.62000000002</v>
      </c>
    </row>
    <row r="398" spans="1:10" s="3" customFormat="1" ht="24.75" customHeight="1">
      <c r="A398" s="20"/>
      <c r="B398" s="19" t="s">
        <v>61</v>
      </c>
      <c r="C398" s="83" t="s">
        <v>49</v>
      </c>
      <c r="D398" s="14">
        <v>1310942</v>
      </c>
      <c r="E398" s="14">
        <v>1310942</v>
      </c>
      <c r="F398" s="15">
        <v>1195968.39</v>
      </c>
      <c r="G398" s="15">
        <v>1234487.43</v>
      </c>
      <c r="H398" s="15">
        <v>69144.75</v>
      </c>
      <c r="I398" s="15">
        <v>1234487.43</v>
      </c>
      <c r="J398" s="15">
        <v>69144.75</v>
      </c>
    </row>
    <row r="399" spans="1:10" s="3" customFormat="1" ht="25.5" customHeight="1">
      <c r="A399" s="20"/>
      <c r="B399" s="19" t="s">
        <v>62</v>
      </c>
      <c r="C399" s="83" t="s">
        <v>104</v>
      </c>
      <c r="D399" s="14">
        <v>28117</v>
      </c>
      <c r="E399" s="15">
        <v>28117</v>
      </c>
      <c r="F399" s="15">
        <v>22609.43</v>
      </c>
      <c r="G399" s="15">
        <v>23734.68</v>
      </c>
      <c r="H399" s="15">
        <v>68.32</v>
      </c>
      <c r="I399" s="15">
        <v>23734.68</v>
      </c>
      <c r="J399" s="15">
        <v>68.32</v>
      </c>
    </row>
    <row r="400" spans="1:10" s="3" customFormat="1" ht="12.75" customHeight="1">
      <c r="A400" s="20"/>
      <c r="B400" s="19" t="s">
        <v>63</v>
      </c>
      <c r="C400" s="83" t="s">
        <v>56</v>
      </c>
      <c r="D400" s="14">
        <v>129</v>
      </c>
      <c r="E400" s="14">
        <v>129</v>
      </c>
      <c r="F400" s="15"/>
      <c r="G400" s="15"/>
      <c r="H400" s="15"/>
      <c r="I400" s="15"/>
      <c r="J400" s="15"/>
    </row>
    <row r="401" spans="1:10" s="3" customFormat="1" ht="14.25" customHeight="1">
      <c r="A401" s="20"/>
      <c r="B401" s="84" t="s">
        <v>106</v>
      </c>
      <c r="C401" s="6" t="s">
        <v>91</v>
      </c>
      <c r="D401" s="14">
        <f aca="true" t="shared" si="21" ref="D401:J401">D402+D403+D407</f>
        <v>1048598</v>
      </c>
      <c r="E401" s="14">
        <f t="shared" si="21"/>
        <v>1048598</v>
      </c>
      <c r="F401" s="14">
        <f t="shared" si="21"/>
        <v>1176577.11</v>
      </c>
      <c r="G401" s="14">
        <f t="shared" si="21"/>
        <v>1093770.33</v>
      </c>
      <c r="H401" s="14">
        <f t="shared" si="21"/>
        <v>180292.27000000002</v>
      </c>
      <c r="I401" s="14">
        <f t="shared" si="21"/>
        <v>1093770.33</v>
      </c>
      <c r="J401" s="14">
        <f t="shared" si="21"/>
        <v>180292.27000000002</v>
      </c>
    </row>
    <row r="402" spans="1:10" s="17" customFormat="1" ht="15.75" customHeight="1">
      <c r="A402" s="21"/>
      <c r="B402" s="84" t="s">
        <v>108</v>
      </c>
      <c r="C402" s="6" t="s">
        <v>0</v>
      </c>
      <c r="D402" s="14">
        <v>817712</v>
      </c>
      <c r="E402" s="14">
        <v>817712</v>
      </c>
      <c r="F402" s="14">
        <v>942739.05</v>
      </c>
      <c r="G402" s="14">
        <v>887074.31</v>
      </c>
      <c r="H402" s="14">
        <v>135172.54</v>
      </c>
      <c r="I402" s="14">
        <v>887074.31</v>
      </c>
      <c r="J402" s="14">
        <v>135172.54</v>
      </c>
    </row>
    <row r="403" spans="1:10" s="17" customFormat="1" ht="18.75" customHeight="1">
      <c r="A403" s="21"/>
      <c r="B403" s="84" t="s">
        <v>109</v>
      </c>
      <c r="C403" s="6" t="s">
        <v>36</v>
      </c>
      <c r="D403" s="14">
        <v>227613</v>
      </c>
      <c r="E403" s="14">
        <v>227613</v>
      </c>
      <c r="F403" s="14">
        <f>F404+F405+F406</f>
        <v>230330.05</v>
      </c>
      <c r="G403" s="14">
        <f>G404+G405+G406</f>
        <v>202969.58</v>
      </c>
      <c r="H403" s="14">
        <f>H404+H405+H406</f>
        <v>45095.54</v>
      </c>
      <c r="I403" s="14">
        <f>I404+I405+I406</f>
        <v>202969.58</v>
      </c>
      <c r="J403" s="14">
        <f>J404+J405+J406</f>
        <v>45095.54</v>
      </c>
    </row>
    <row r="404" spans="1:10" s="17" customFormat="1" ht="14.25" customHeight="1">
      <c r="A404" s="21"/>
      <c r="B404" s="85" t="s">
        <v>110</v>
      </c>
      <c r="C404" s="32" t="s">
        <v>38</v>
      </c>
      <c r="D404" s="22" t="s">
        <v>31</v>
      </c>
      <c r="E404" s="22" t="s">
        <v>31</v>
      </c>
      <c r="F404" s="8">
        <v>140996.85</v>
      </c>
      <c r="G404" s="8">
        <v>135168.18</v>
      </c>
      <c r="H404" s="8">
        <v>17097.15</v>
      </c>
      <c r="I404" s="8">
        <v>135168.18</v>
      </c>
      <c r="J404" s="8">
        <v>17097.15</v>
      </c>
    </row>
    <row r="405" spans="1:10" s="17" customFormat="1" ht="14.25" customHeight="1">
      <c r="A405" s="21"/>
      <c r="B405" s="85" t="s">
        <v>111</v>
      </c>
      <c r="C405" s="32" t="s">
        <v>88</v>
      </c>
      <c r="D405" s="22" t="s">
        <v>31</v>
      </c>
      <c r="E405" s="22" t="s">
        <v>31</v>
      </c>
      <c r="F405" s="8">
        <v>86676.18</v>
      </c>
      <c r="G405" s="8">
        <v>65144.38</v>
      </c>
      <c r="H405" s="8">
        <v>27998.39</v>
      </c>
      <c r="I405" s="8">
        <v>65144.38</v>
      </c>
      <c r="J405" s="8">
        <v>27998.39</v>
      </c>
    </row>
    <row r="406" spans="1:10" s="3" customFormat="1" ht="15" customHeight="1">
      <c r="A406" s="20"/>
      <c r="B406" s="85" t="s">
        <v>112</v>
      </c>
      <c r="C406" s="32" t="s">
        <v>37</v>
      </c>
      <c r="D406" s="22" t="s">
        <v>31</v>
      </c>
      <c r="E406" s="22" t="s">
        <v>31</v>
      </c>
      <c r="F406" s="8">
        <v>2657.02</v>
      </c>
      <c r="G406" s="8">
        <v>2657.02</v>
      </c>
      <c r="H406" s="8">
        <v>0</v>
      </c>
      <c r="I406" s="8">
        <v>2657.02</v>
      </c>
      <c r="J406" s="8">
        <v>0</v>
      </c>
    </row>
    <row r="407" spans="1:10" s="3" customFormat="1" ht="14.25" customHeight="1">
      <c r="A407" s="20"/>
      <c r="B407" s="84" t="s">
        <v>113</v>
      </c>
      <c r="C407" s="6" t="s">
        <v>80</v>
      </c>
      <c r="D407" s="14">
        <v>3273</v>
      </c>
      <c r="E407" s="14">
        <v>3273</v>
      </c>
      <c r="F407" s="14">
        <v>3508.01</v>
      </c>
      <c r="G407" s="14">
        <v>3726.44</v>
      </c>
      <c r="H407" s="14">
        <v>24.19</v>
      </c>
      <c r="I407" s="14">
        <v>3726.44</v>
      </c>
      <c r="J407" s="14">
        <v>24.19</v>
      </c>
    </row>
    <row r="408" spans="1:10" s="3" customFormat="1" ht="29.25" customHeight="1">
      <c r="A408" s="20"/>
      <c r="B408" s="19" t="s">
        <v>64</v>
      </c>
      <c r="C408" s="16" t="s">
        <v>42</v>
      </c>
      <c r="D408" s="15">
        <v>333</v>
      </c>
      <c r="E408" s="15">
        <v>333</v>
      </c>
      <c r="F408" s="15">
        <v>8.54</v>
      </c>
      <c r="G408" s="15">
        <v>0</v>
      </c>
      <c r="H408" s="34">
        <v>8.54</v>
      </c>
      <c r="I408" s="15">
        <v>0</v>
      </c>
      <c r="J408" s="34">
        <v>8.54</v>
      </c>
    </row>
    <row r="409" spans="1:10" s="3" customFormat="1" ht="18.75" customHeight="1">
      <c r="A409" s="20"/>
      <c r="B409" s="19" t="s">
        <v>65</v>
      </c>
      <c r="C409" s="16" t="s">
        <v>86</v>
      </c>
      <c r="D409" s="15">
        <v>34998</v>
      </c>
      <c r="E409" s="15">
        <v>34998</v>
      </c>
      <c r="F409" s="15">
        <v>35863.82</v>
      </c>
      <c r="G409" s="15">
        <v>39251.12</v>
      </c>
      <c r="H409" s="15">
        <v>199.5</v>
      </c>
      <c r="I409" s="15">
        <v>39251.12</v>
      </c>
      <c r="J409" s="15">
        <v>199.5</v>
      </c>
    </row>
    <row r="410" spans="1:10" s="3" customFormat="1" ht="14.25" customHeight="1">
      <c r="A410" s="20"/>
      <c r="B410" s="19" t="s">
        <v>107</v>
      </c>
      <c r="C410" s="16" t="s">
        <v>105</v>
      </c>
      <c r="D410" s="14"/>
      <c r="E410" s="14"/>
      <c r="F410" s="14"/>
      <c r="G410" s="14"/>
      <c r="H410" s="14"/>
      <c r="I410" s="14"/>
      <c r="J410" s="14"/>
    </row>
    <row r="411" spans="1:10" s="3" customFormat="1" ht="27.75" customHeight="1">
      <c r="A411" s="20"/>
      <c r="B411" s="19" t="s">
        <v>66</v>
      </c>
      <c r="C411" s="42" t="s">
        <v>68</v>
      </c>
      <c r="D411" s="14"/>
      <c r="E411" s="15"/>
      <c r="F411" s="15"/>
      <c r="G411" s="15"/>
      <c r="H411" s="15"/>
      <c r="I411" s="15"/>
      <c r="J411" s="15"/>
    </row>
    <row r="412" spans="1:10" s="3" customFormat="1" ht="29.25" customHeight="1">
      <c r="A412" s="20"/>
      <c r="B412" s="19" t="s">
        <v>67</v>
      </c>
      <c r="C412" s="42" t="s">
        <v>69</v>
      </c>
      <c r="D412" s="14">
        <v>93134</v>
      </c>
      <c r="E412" s="14">
        <v>93134</v>
      </c>
      <c r="F412" s="15">
        <v>56732.91</v>
      </c>
      <c r="G412" s="15">
        <v>60517.24</v>
      </c>
      <c r="H412" s="15">
        <v>327.26</v>
      </c>
      <c r="I412" s="15">
        <v>60517.24</v>
      </c>
      <c r="J412" s="15">
        <v>327.26</v>
      </c>
    </row>
    <row r="413" spans="1:10" s="3" customFormat="1" ht="30" customHeight="1">
      <c r="A413" s="20"/>
      <c r="B413" s="19" t="s">
        <v>70</v>
      </c>
      <c r="C413" s="42" t="s">
        <v>87</v>
      </c>
      <c r="D413" s="14">
        <v>2654</v>
      </c>
      <c r="E413" s="14">
        <v>2654</v>
      </c>
      <c r="F413" s="15">
        <v>2027.01</v>
      </c>
      <c r="G413" s="15">
        <v>2141.39</v>
      </c>
      <c r="H413" s="15">
        <v>0</v>
      </c>
      <c r="I413" s="15">
        <v>2141.39</v>
      </c>
      <c r="J413" s="15">
        <v>0</v>
      </c>
    </row>
    <row r="414" spans="1:10" s="3" customFormat="1" ht="28.5" customHeight="1">
      <c r="A414" s="20"/>
      <c r="B414" s="19" t="s">
        <v>83</v>
      </c>
      <c r="C414" s="16" t="s">
        <v>92</v>
      </c>
      <c r="D414" s="15"/>
      <c r="E414" s="15"/>
      <c r="F414" s="15">
        <v>15105.31</v>
      </c>
      <c r="G414" s="15">
        <v>15217.95</v>
      </c>
      <c r="H414" s="15">
        <v>617.65</v>
      </c>
      <c r="I414" s="15">
        <v>15217.95</v>
      </c>
      <c r="J414" s="15">
        <v>617.65</v>
      </c>
    </row>
    <row r="415" spans="1:10" s="3" customFormat="1" ht="31.5" customHeight="1">
      <c r="A415" s="20"/>
      <c r="B415" s="19" t="s">
        <v>89</v>
      </c>
      <c r="C415" s="16" t="s">
        <v>24</v>
      </c>
      <c r="D415" s="15">
        <f>1006971+122372+283+3291</f>
        <v>1132917</v>
      </c>
      <c r="E415" s="15">
        <f>1006971+122372+283+3291</f>
        <v>1132917</v>
      </c>
      <c r="F415" s="10" t="s">
        <v>31</v>
      </c>
      <c r="G415" s="10" t="s">
        <v>31</v>
      </c>
      <c r="H415" s="10" t="s">
        <v>31</v>
      </c>
      <c r="I415" s="10" t="s">
        <v>31</v>
      </c>
      <c r="J415" s="10" t="s">
        <v>31</v>
      </c>
    </row>
    <row r="416" spans="1:10" s="3" customFormat="1" ht="17.25" customHeight="1">
      <c r="A416" s="20"/>
      <c r="B416" s="110" t="s">
        <v>93</v>
      </c>
      <c r="C416" s="110"/>
      <c r="D416" s="10" t="s">
        <v>31</v>
      </c>
      <c r="E416" s="10" t="s">
        <v>31</v>
      </c>
      <c r="F416" s="41">
        <v>788335.8600000001</v>
      </c>
      <c r="G416" s="10" t="s">
        <v>31</v>
      </c>
      <c r="H416" s="10" t="s">
        <v>31</v>
      </c>
      <c r="I416" s="10" t="s">
        <v>31</v>
      </c>
      <c r="J416" s="10" t="s">
        <v>31</v>
      </c>
    </row>
    <row r="417" spans="1:10" s="3" customFormat="1" ht="17.25" customHeight="1">
      <c r="A417" s="20"/>
      <c r="B417" s="110" t="s">
        <v>39</v>
      </c>
      <c r="C417" s="110"/>
      <c r="D417" s="10" t="s">
        <v>31</v>
      </c>
      <c r="E417" s="10" t="s">
        <v>31</v>
      </c>
      <c r="F417" s="10" t="s">
        <v>31</v>
      </c>
      <c r="G417" s="10"/>
      <c r="H417" s="10"/>
      <c r="I417" s="10"/>
      <c r="J417" s="10"/>
    </row>
    <row r="418" spans="1:10" s="3" customFormat="1" ht="27" customHeight="1" thickBot="1">
      <c r="A418" s="20"/>
      <c r="B418" s="115" t="s">
        <v>50</v>
      </c>
      <c r="C418" s="115"/>
      <c r="D418" s="10" t="s">
        <v>31</v>
      </c>
      <c r="E418" s="10" t="s">
        <v>31</v>
      </c>
      <c r="F418" s="41"/>
      <c r="G418" s="10" t="s">
        <v>31</v>
      </c>
      <c r="H418" s="10" t="s">
        <v>31</v>
      </c>
      <c r="I418" s="10" t="s">
        <v>31</v>
      </c>
      <c r="J418" s="10" t="s">
        <v>31</v>
      </c>
    </row>
    <row r="419" spans="2:10" ht="17.25" thickBot="1" thickTop="1">
      <c r="B419" s="98" t="s">
        <v>126</v>
      </c>
      <c r="C419" s="98"/>
      <c r="D419" s="98"/>
      <c r="E419" s="98"/>
      <c r="F419" s="98"/>
      <c r="G419" s="98"/>
      <c r="H419" s="98"/>
      <c r="I419" s="98"/>
      <c r="J419" s="98"/>
    </row>
    <row r="420" spans="2:10" ht="39" customHeight="1" thickTop="1">
      <c r="B420" s="116" t="s">
        <v>127</v>
      </c>
      <c r="C420" s="117"/>
      <c r="D420" s="71">
        <v>833979</v>
      </c>
      <c r="E420" s="71">
        <v>833979</v>
      </c>
      <c r="F420" s="71">
        <v>625996.66</v>
      </c>
      <c r="G420" s="71">
        <v>625996.66</v>
      </c>
      <c r="H420" s="70" t="s">
        <v>31</v>
      </c>
      <c r="I420" s="71">
        <v>625996.66</v>
      </c>
      <c r="J420" s="70" t="s">
        <v>31</v>
      </c>
    </row>
  </sheetData>
  <sheetProtection/>
  <mergeCells count="122">
    <mergeCell ref="B418:C418"/>
    <mergeCell ref="B419:J419"/>
    <mergeCell ref="B420:C420"/>
    <mergeCell ref="B392:C392"/>
    <mergeCell ref="B393:C393"/>
    <mergeCell ref="B394:J394"/>
    <mergeCell ref="B395:C395"/>
    <mergeCell ref="B416:C416"/>
    <mergeCell ref="B417:C417"/>
    <mergeCell ref="B355:C355"/>
    <mergeCell ref="B385:C385"/>
    <mergeCell ref="B386:C386"/>
    <mergeCell ref="B387:J387"/>
    <mergeCell ref="B388:C388"/>
    <mergeCell ref="B391:C391"/>
    <mergeCell ref="B358:B359"/>
    <mergeCell ref="B380:B381"/>
    <mergeCell ref="B360:B361"/>
    <mergeCell ref="B329:C329"/>
    <mergeCell ref="B350:C350"/>
    <mergeCell ref="B351:C351"/>
    <mergeCell ref="B352:C352"/>
    <mergeCell ref="B353:J353"/>
    <mergeCell ref="B354:C354"/>
    <mergeCell ref="B321:J321"/>
    <mergeCell ref="B322:C322"/>
    <mergeCell ref="B325:C325"/>
    <mergeCell ref="B326:C326"/>
    <mergeCell ref="B327:C327"/>
    <mergeCell ref="B328:J328"/>
    <mergeCell ref="B286:C286"/>
    <mergeCell ref="B287:J287"/>
    <mergeCell ref="B288:C288"/>
    <mergeCell ref="B289:C289"/>
    <mergeCell ref="B319:C319"/>
    <mergeCell ref="B320:C320"/>
    <mergeCell ref="B292:B293"/>
    <mergeCell ref="B314:B315"/>
    <mergeCell ref="B294:B295"/>
    <mergeCell ref="B257:C257"/>
    <mergeCell ref="B258:C258"/>
    <mergeCell ref="B259:J259"/>
    <mergeCell ref="B260:C260"/>
    <mergeCell ref="B284:C284"/>
    <mergeCell ref="B285:C285"/>
    <mergeCell ref="B217:C217"/>
    <mergeCell ref="B247:C247"/>
    <mergeCell ref="B248:C248"/>
    <mergeCell ref="B249:J249"/>
    <mergeCell ref="B250:C250"/>
    <mergeCell ref="B256:C256"/>
    <mergeCell ref="B220:B221"/>
    <mergeCell ref="B242:B243"/>
    <mergeCell ref="B222:B223"/>
    <mergeCell ref="B191:C191"/>
    <mergeCell ref="B212:C212"/>
    <mergeCell ref="B213:C213"/>
    <mergeCell ref="B214:C214"/>
    <mergeCell ref="B215:J215"/>
    <mergeCell ref="B216:C216"/>
    <mergeCell ref="B183:J183"/>
    <mergeCell ref="B184:C184"/>
    <mergeCell ref="B187:C187"/>
    <mergeCell ref="B188:C188"/>
    <mergeCell ref="B189:C189"/>
    <mergeCell ref="B190:J190"/>
    <mergeCell ref="B148:C148"/>
    <mergeCell ref="B149:J149"/>
    <mergeCell ref="B150:C150"/>
    <mergeCell ref="B151:C151"/>
    <mergeCell ref="B181:C181"/>
    <mergeCell ref="B182:C182"/>
    <mergeCell ref="B154:B155"/>
    <mergeCell ref="B176:B177"/>
    <mergeCell ref="B156:B157"/>
    <mergeCell ref="B122:C122"/>
    <mergeCell ref="B123:C123"/>
    <mergeCell ref="B124:J124"/>
    <mergeCell ref="B125:C125"/>
    <mergeCell ref="B146:C146"/>
    <mergeCell ref="B147:C147"/>
    <mergeCell ref="B86:C86"/>
    <mergeCell ref="B115:C115"/>
    <mergeCell ref="B116:C116"/>
    <mergeCell ref="B117:J117"/>
    <mergeCell ref="B118:C118"/>
    <mergeCell ref="B121:C121"/>
    <mergeCell ref="B89:B90"/>
    <mergeCell ref="B111:B112"/>
    <mergeCell ref="B91:B92"/>
    <mergeCell ref="B80:C80"/>
    <mergeCell ref="B81:C81"/>
    <mergeCell ref="B82:C82"/>
    <mergeCell ref="B83:C83"/>
    <mergeCell ref="B84:J84"/>
    <mergeCell ref="B85:C85"/>
    <mergeCell ref="B43:C43"/>
    <mergeCell ref="B50:C50"/>
    <mergeCell ref="B51:C51"/>
    <mergeCell ref="B52:C52"/>
    <mergeCell ref="B53:J53"/>
    <mergeCell ref="B54:C54"/>
    <mergeCell ref="B7:J7"/>
    <mergeCell ref="B8:C8"/>
    <mergeCell ref="B9:C9"/>
    <mergeCell ref="B39:C39"/>
    <mergeCell ref="B41:C41"/>
    <mergeCell ref="B42:J42"/>
    <mergeCell ref="B34:B35"/>
    <mergeCell ref="B12:B13"/>
    <mergeCell ref="B14:B15"/>
    <mergeCell ref="B40:C40"/>
    <mergeCell ref="B1:J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2362204724409449" right="0.2362204724409449" top="0.2362204724409449" bottom="0.3937007874015748" header="0.2362204724409449" footer="0.1968503937007874"/>
  <pageSetup fitToHeight="0" horizontalDpi="600" verticalDpi="600" orientation="portrait" paperSize="9" scale="75" r:id="rId3"/>
  <headerFooter alignWithMargins="0"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VOVA Centrālais 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X980219</dc:creator>
  <cp:keywords/>
  <dc:description/>
  <cp:lastModifiedBy>Gunita Nadziņa</cp:lastModifiedBy>
  <cp:lastPrinted>2020-03-16T12:16:10Z</cp:lastPrinted>
  <dcterms:created xsi:type="dcterms:W3CDTF">2000-10-19T05:10:39Z</dcterms:created>
  <dcterms:modified xsi:type="dcterms:W3CDTF">2020-03-30T09:06:50Z</dcterms:modified>
  <cp:category/>
  <cp:version/>
  <cp:contentType/>
  <cp:contentStatus/>
</cp:coreProperties>
</file>