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N:\PRIORITĀRIE PASĀKUMI\2023.gadam\PAN\Prioritārie pasākumi labošanai\"/>
    </mc:Choice>
  </mc:AlternateContent>
  <xr:revisionPtr revIDLastSave="0" documentId="13_ncr:1_{2EC7AA77-C399-47A6-909F-9F445E6BAA64}" xr6:coauthVersionLast="47" xr6:coauthVersionMax="47" xr10:uidLastSave="{00000000-0000-0000-0000-000000000000}"/>
  <bookViews>
    <workbookView xWindow="-103" yWindow="-103" windowWidth="16663" windowHeight="9017" xr2:uid="{8AFDFA70-256C-48C6-A1EC-AE84E19361A5}"/>
  </bookViews>
  <sheets>
    <sheet name="Izskatīšanas procesā" sheetId="1" r:id="rId1"/>
    <sheet name="Priorit_pasāk_kopā" sheetId="2" r:id="rId2"/>
    <sheet name="Priorit_pasāk_kopā_bērniem"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xlfn_SUMIFS">#N/A</definedName>
    <definedName name="_1_2_d_NMP_lim" localSheetId="0">#REF!</definedName>
    <definedName name="_1_2_d_NMP_lim" localSheetId="1">#REF!</definedName>
    <definedName name="_1_2_d_NMP_lim" localSheetId="2">#REF!</definedName>
    <definedName name="_1_2_d_NMP_lim">#REF!</definedName>
    <definedName name="_xlnm._FilterDatabase" localSheetId="0" hidden="1">'Izskatīšanas procesā'!$B$7:$I$145</definedName>
    <definedName name="_xlnm._FilterDatabase" localSheetId="1" hidden="1">Priorit_pasāk_kopā!$B$10:$V$142</definedName>
    <definedName name="_xlnm._FilterDatabase" localSheetId="2" hidden="1">Priorit_pasāk_kopā_bērniem!$B$9:$U$9</definedName>
    <definedName name="aa" localSheetId="0">#REF!</definedName>
    <definedName name="aa" localSheetId="1">#REF!</definedName>
    <definedName name="aa" localSheetId="2">#REF!</definedName>
    <definedName name="aa">#REF!</definedName>
    <definedName name="_xlnm.Auto_Open" localSheetId="1">#REF!</definedName>
    <definedName name="_xlnm.Auto_Open" localSheetId="2">#REF!</definedName>
    <definedName name="_xlnm.Auto_Open">#REF!</definedName>
    <definedName name="b" localSheetId="1">#REF!</definedName>
    <definedName name="b" localSheetId="2">#REF!</definedName>
    <definedName name="b">#REF!</definedName>
    <definedName name="BEx3ATHHUCGCIRND8KLAREDV3L40" localSheetId="1" hidden="1">[1]HEADER!#REF!</definedName>
    <definedName name="BEx3ATHHUCGCIRND8KLAREDV3L40" localSheetId="2" hidden="1">[1]HEADER!#REF!</definedName>
    <definedName name="BEx3ATHHUCGCIRND8KLAREDV3L40" hidden="1">[1]HEADER!#REF!</definedName>
    <definedName name="BEx3QB2RILYEXIROLAFCWQMOJXMN" localSheetId="1" hidden="1">[1]HEADER!#REF!</definedName>
    <definedName name="BEx3QB2RILYEXIROLAFCWQMOJXMN" localSheetId="2" hidden="1">[1]HEADER!#REF!</definedName>
    <definedName name="BEx3QB2RILYEXIROLAFCWQMOJXMN" hidden="1">[1]HEADER!#REF!</definedName>
    <definedName name="BEx3RIJ9LXPXWNF4BFBFA4ILG6AY" localSheetId="1" hidden="1">[1]HEADER!#REF!</definedName>
    <definedName name="BEx3RIJ9LXPXWNF4BFBFA4ILG6AY" localSheetId="2" hidden="1">[1]HEADER!#REF!</definedName>
    <definedName name="BEx3RIJ9LXPXWNF4BFBFA4ILG6AY" hidden="1">[1]HEADER!#REF!</definedName>
    <definedName name="BEx3T3XEKJ0I8634YNR6MPN3OBQL" localSheetId="1" hidden="1">[1]HEADER!#REF!</definedName>
    <definedName name="BEx3T3XEKJ0I8634YNR6MPN3OBQL" localSheetId="2" hidden="1">[1]HEADER!#REF!</definedName>
    <definedName name="BEx3T3XEKJ0I8634YNR6MPN3OBQL" hidden="1">[1]HEADER!#REF!</definedName>
    <definedName name="BEx73MBHXPGN5MLC2IC6RCMRLO6D" hidden="1">[1]HEADER!#REF!</definedName>
    <definedName name="BEx7KKYHXVDNTR0VZKUAIUQCSOP9" hidden="1">[1]HEADER!#REF!</definedName>
    <definedName name="BEx9EDPXWEPLE7S1KH5K8GGFZKC0" hidden="1">[1]HEADER!#REF!</definedName>
    <definedName name="BExBE9K6C6Q27ZVX3WOCP2J41BHY" hidden="1">[1]HEADER!#REF!</definedName>
    <definedName name="BExCQGR4Z3D1E5XRGMT5VWBAFBXW" hidden="1">[1]ZQZBC_PLN__04_03_10!#REF!</definedName>
    <definedName name="BExMP7OQLL0R8VO1CGH6H677G4ZU" hidden="1">[1]HEADER!#REF!</definedName>
    <definedName name="BExO50CMJCMLOGHRH7OH9FMGVTSS" hidden="1">[1]HEADER!#REF!</definedName>
    <definedName name="BExOA3RQ9DFFMJC5QYZ23ZT9RUN8" hidden="1">[1]HEADER!#REF!</definedName>
    <definedName name="BExS6S40JMF44ZTMXW3UE4WW9B54" hidden="1">[1]HEADER!#REF!</definedName>
    <definedName name="BExU5I577AMALET6AIZ4P1LRV9CU" hidden="1">[1]ZQZBC_PLN__04_03_10!#REF!</definedName>
    <definedName name="BExU7EBQBMZVYUSS9YS0I4JESH9L" hidden="1">[1]HEADER!#REF!</definedName>
    <definedName name="BExUC9I2YXGSCVE8W0KZ56D3E9UX" hidden="1">[1]HEADER!#REF!</definedName>
    <definedName name="BExZJQJI4H09EC94GXCLZDAB05VB" hidden="1">[1]HEADER!#REF!</definedName>
    <definedName name="bt" localSheetId="0">#REF!</definedName>
    <definedName name="bt" localSheetId="1">#REF!</definedName>
    <definedName name="bt" localSheetId="2">#REF!</definedName>
    <definedName name="bt">#REF!</definedName>
    <definedName name="BX" localSheetId="1">#REF!</definedName>
    <definedName name="BX" localSheetId="2">#REF!</definedName>
    <definedName name="BX">#REF!</definedName>
    <definedName name="CalendarYear" localSheetId="1">#REF!</definedName>
    <definedName name="CalendarYear" localSheetId="2">#REF!</definedName>
    <definedName name="CalendarYear">#REF!</definedName>
    <definedName name="ccc">#REF!</definedName>
    <definedName name="d">#REF!</definedName>
    <definedName name="D_Evija3">#REF!</definedName>
    <definedName name="DaysAndWeeks" localSheetId="0">{0,1,2,3,4,5,6} + {0;1;2;3;4;5}*7</definedName>
    <definedName name="DaysAndWeeks" localSheetId="1">{0,1,2,3,4,5,6} + {0;1;2;3;4;5}*7</definedName>
    <definedName name="DaysAndWeeks" localSheetId="2">{0,1,2,3,4,5,6} + {0;1;2;3;4;5}*7</definedName>
    <definedName name="DaysAndWeeks">{0,1,2,3,4,5,6} + {0;1;2;3;4;5}*7</definedName>
    <definedName name="de" localSheetId="0">#REF!</definedName>
    <definedName name="de" localSheetId="1">#REF!</definedName>
    <definedName name="de" localSheetId="2">#REF!</definedName>
    <definedName name="de">#REF!</definedName>
    <definedName name="dff">#NAME?</definedName>
    <definedName name="DRGNAMES" localSheetId="0">#REF!</definedName>
    <definedName name="DRGNAMES" localSheetId="1">#REF!</definedName>
    <definedName name="DRGNAMES" localSheetId="2">#REF!</definedName>
    <definedName name="DRGNAMES">#REF!</definedName>
    <definedName name="e" localSheetId="1">#REF!</definedName>
    <definedName name="e" localSheetId="2">#REF!</definedName>
    <definedName name="e">#REF!</definedName>
    <definedName name="ee" localSheetId="1">#REF!</definedName>
    <definedName name="ee" localSheetId="2">#REF!</definedName>
    <definedName name="ee">#REF!</definedName>
    <definedName name="Excel_BuiltIn__FilterDatabase_2">#REF!</definedName>
    <definedName name="Excel_BuiltIn__FilterDatabase_3">#REF!</definedName>
    <definedName name="Excel_BuiltIn_Print_Titles_2">#REF!</definedName>
    <definedName name="Excel_BuiltIn_Print_Titles_3">#REF!</definedName>
    <definedName name="FF" localSheetId="0">{0,1,2,3,4,5,6} + {0;1;2;3;4;5}*7</definedName>
    <definedName name="FF" localSheetId="1">{0,1,2,3,4,5,6} + {0;1;2;3;4;5}*7</definedName>
    <definedName name="FF" localSheetId="2">{0,1,2,3,4,5,6} + {0;1;2;3;4;5}*7</definedName>
    <definedName name="FF">{0,1,2,3,4,5,6} + {0;1;2;3;4;5}*7</definedName>
    <definedName name="gad_skaits" localSheetId="0">#REF!</definedName>
    <definedName name="gad_skaits">#REF!</definedName>
    <definedName name="gad_skaits_1" localSheetId="0">#REF!</definedName>
    <definedName name="gad_skaits_1">#REF!</definedName>
    <definedName name="gala" localSheetId="0">{0,1,2,3,4,5,6} + {0;1;2;3;4;5}*7</definedName>
    <definedName name="gala" localSheetId="1">{0,1,2,3,4,5,6} + {0;1;2;3;4;5}*7</definedName>
    <definedName name="gala" localSheetId="2">{0,1,2,3,4,5,6} + {0;1;2;3;4;5}*7</definedName>
    <definedName name="gala">{0,1,2,3,4,5,6} + {0;1;2;3;4;5}*7</definedName>
    <definedName name="Gala_kopsavilkums" localSheetId="0">#REF!</definedName>
    <definedName name="Gala_kopsavilkums">#REF!</definedName>
    <definedName name="gggg" localSheetId="0">#REF!</definedName>
    <definedName name="gggg">#REF!</definedName>
    <definedName name="ghy" localSheetId="0">#REF!</definedName>
    <definedName name="ghy">#REF!</definedName>
    <definedName name="h">#REF!</definedName>
    <definedName name="hh">#REF!</definedName>
    <definedName name="hjgd">#REF!</definedName>
    <definedName name="hjh">#REF!</definedName>
    <definedName name="hyh">#REF!</definedName>
    <definedName name="i">#REF!</definedName>
    <definedName name="izm.kods">#REF!</definedName>
    <definedName name="izm.kods_1">[2]izm.posteni!$A$2:$A$216</definedName>
    <definedName name="izm.nos" localSheetId="0">#REF!</definedName>
    <definedName name="izm.nos" localSheetId="1">#REF!</definedName>
    <definedName name="izm.nos" localSheetId="2">#REF!</definedName>
    <definedName name="izm.nos">#REF!</definedName>
    <definedName name="izm.nos_1">[2]izm.posteni!$B$2:$B$216</definedName>
    <definedName name="jhg" localSheetId="0">#REF!</definedName>
    <definedName name="jhg" localSheetId="1">#REF!</definedName>
    <definedName name="jhg" localSheetId="2">#REF!</definedName>
    <definedName name="jhg">#REF!</definedName>
    <definedName name="kfy">#REF!</definedName>
    <definedName name="kgd">#REF!</definedName>
    <definedName name="kk" localSheetId="1">#REF!</definedName>
    <definedName name="kk" localSheetId="2">#REF!</definedName>
    <definedName name="kk">#REF!</definedName>
    <definedName name="l" localSheetId="1">#REF!</definedName>
    <definedName name="l" localSheetId="2">#REF!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mm" hidden="1">[1]ZQZBC_PLN__04_03_10!#REF!</definedName>
    <definedName name="n" localSheetId="0">#REF!</definedName>
    <definedName name="n" localSheetId="1">#REF!</definedName>
    <definedName name="n" localSheetId="2">#REF!</definedName>
    <definedName name="n">#REF!</definedName>
    <definedName name="ope">#REF!</definedName>
    <definedName name="P_Dati_rikojums" localSheetId="1">#REF!</definedName>
    <definedName name="P_Dati_rikojums" localSheetId="2">#REF!</definedName>
    <definedName name="P_Dati_rikojums">#REF!</definedName>
    <definedName name="P3_67_lab">#REF!</definedName>
    <definedName name="pp" localSheetId="1">#REF!</definedName>
    <definedName name="pp" localSheetId="2">#REF!</definedName>
    <definedName name="pp">#REF!</definedName>
    <definedName name="Recover" localSheetId="1">[3]Macro1!$A$80</definedName>
    <definedName name="Recover" localSheetId="2">[3]Macro1!$A$80</definedName>
    <definedName name="Recover">[4]Macro1!$A$135</definedName>
    <definedName name="Rikojums2222" localSheetId="1">[5]Macro1!$A$106</definedName>
    <definedName name="Rikojums2222" localSheetId="2">[5]Macro1!$A$106</definedName>
    <definedName name="Rikojums2222">[6]Macro1!$A$106</definedName>
    <definedName name="rr" localSheetId="0">#REF!</definedName>
    <definedName name="rr" localSheetId="1">#REF!</definedName>
    <definedName name="rr" localSheetId="2">#REF!</definedName>
    <definedName name="rr">#REF!</definedName>
    <definedName name="rt" localSheetId="1">#REF!</definedName>
    <definedName name="rt" localSheetId="2">#REF!</definedName>
    <definedName name="rt">#REF!</definedName>
    <definedName name="rty" localSheetId="1">#REF!</definedName>
    <definedName name="rty" localSheetId="2">#REF!</definedName>
    <definedName name="rty">#REF!</definedName>
    <definedName name="S5\">#REF!</definedName>
    <definedName name="ss">#REF!</definedName>
    <definedName name="Str.">#REF!</definedName>
    <definedName name="Str.vien.nos.">#REF!</definedName>
    <definedName name="Struktura">#REF!</definedName>
    <definedName name="Struktūrvien.kodi2">#REF!</definedName>
    <definedName name="Struktūrvien.kodi2_1">[2]strukturkodi!$B$2:$B$232</definedName>
    <definedName name="Struktūrvien.kods" localSheetId="0">#REF!</definedName>
    <definedName name="Struktūrvien.kods" localSheetId="1">#REF!</definedName>
    <definedName name="Struktūrvien.kods" localSheetId="2">#REF!</definedName>
    <definedName name="Struktūrvien.kods">#REF!</definedName>
    <definedName name="Struktūrvien.kods_1">[2]strukturkodi!$A$2:$A$232</definedName>
    <definedName name="T13l6" localSheetId="0">[7]ATSKAITE_2v!#REF!</definedName>
    <definedName name="T13l6" localSheetId="1">[7]ATSKAITE_2v!#REF!</definedName>
    <definedName name="T13l6" localSheetId="2">[7]ATSKAITE_2v!#REF!</definedName>
    <definedName name="T13l6">[7]ATSKAITE_2v!#REF!</definedName>
    <definedName name="TableName">"Dummy"</definedName>
    <definedName name="Tarifs_28" localSheetId="0">#REF!</definedName>
    <definedName name="Tarifs_28">#REF!</definedName>
    <definedName name="TWO_LINKS">'[8]8.1.'!$C$5</definedName>
    <definedName name="ty" localSheetId="0">#REF!</definedName>
    <definedName name="ty" localSheetId="1">#REF!</definedName>
    <definedName name="ty" localSheetId="2">#REF!</definedName>
    <definedName name="ty">#REF!</definedName>
    <definedName name="tyuj" localSheetId="1">#REF!</definedName>
    <definedName name="tyuj" localSheetId="2">#REF!</definedName>
    <definedName name="tyuj">#REF!</definedName>
    <definedName name="u" localSheetId="1">#REF!</definedName>
    <definedName name="u" localSheetId="2">#REF!</definedName>
    <definedName name="u">#REF!</definedName>
    <definedName name="U_N_A">#REF!</definedName>
    <definedName name="wedr">#REF!</definedName>
    <definedName name="WeekStart">#REF!</definedName>
    <definedName name="x">#REF!</definedName>
    <definedName name="XBD" localSheetId="1">[9]Dati!$B$6</definedName>
    <definedName name="XBD" localSheetId="2">[9]Dati!$B$6</definedName>
    <definedName name="XBD">[10]Dati!$B$6</definedName>
    <definedName name="XDD" localSheetId="1">[9]Dati!$B$4</definedName>
    <definedName name="XDD" localSheetId="2">[9]Dati!$B$4</definedName>
    <definedName name="XDD">[10]Dati!$B$4</definedName>
    <definedName name="XDS" localSheetId="1">[9]Dati!$B$5</definedName>
    <definedName name="XDS" localSheetId="2">[9]Dati!$B$5</definedName>
    <definedName name="XDS">[10]Dati!$B$5</definedName>
    <definedName name="XSVD" localSheetId="1">[9]Dati!$B$7</definedName>
    <definedName name="XSVD" localSheetId="2">[9]Dati!$B$7</definedName>
    <definedName name="XSVD">[10]Dati!$B$7</definedName>
    <definedName name="xxxx" localSheetId="0">#REF!</definedName>
    <definedName name="xxxx" localSheetId="1">#REF!</definedName>
    <definedName name="xxxx" localSheetId="2">#REF!</definedName>
    <definedName name="xxxx">#REF!</definedName>
    <definedName name="yuh" localSheetId="1">#REF!</definedName>
    <definedName name="yuh" localSheetId="2">#REF!</definedName>
    <definedName name="yuh">#REF!</definedName>
    <definedName name="yyyy" localSheetId="1">#REF!</definedName>
    <definedName name="yyyy" localSheetId="2">#REF!</definedName>
    <definedName name="y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8" i="3" l="1"/>
  <c r="O48" i="3"/>
  <c r="N48" i="3"/>
  <c r="J48" i="3"/>
  <c r="Q48" i="3" s="1"/>
  <c r="Q47" i="3"/>
  <c r="P47" i="3"/>
  <c r="O47" i="3"/>
  <c r="R47" i="3" s="1"/>
  <c r="N47" i="3"/>
  <c r="J47" i="3"/>
  <c r="Q46" i="3"/>
  <c r="P46" i="3"/>
  <c r="R46" i="3" s="1"/>
  <c r="O46" i="3"/>
  <c r="N46" i="3"/>
  <c r="J46" i="3"/>
  <c r="O45" i="3"/>
  <c r="S45" i="3" s="1"/>
  <c r="N45" i="3"/>
  <c r="J45" i="3"/>
  <c r="O44" i="3"/>
  <c r="R44" i="3" s="1"/>
  <c r="N44" i="3"/>
  <c r="J44" i="3"/>
  <c r="N43" i="3"/>
  <c r="J43" i="3"/>
  <c r="O43" i="3" s="1"/>
  <c r="P42" i="3"/>
  <c r="O42" i="3"/>
  <c r="R42" i="3" s="1"/>
  <c r="N42" i="3"/>
  <c r="J42" i="3"/>
  <c r="Q42" i="3" s="1"/>
  <c r="Q39" i="3"/>
  <c r="P39" i="3"/>
  <c r="O39" i="3"/>
  <c r="R39" i="3" s="1"/>
  <c r="N39" i="3"/>
  <c r="J39" i="3"/>
  <c r="Q38" i="3"/>
  <c r="P38" i="3"/>
  <c r="R38" i="3" s="1"/>
  <c r="O38" i="3"/>
  <c r="N38" i="3"/>
  <c r="J38" i="3"/>
  <c r="Q37" i="3"/>
  <c r="R37" i="3" s="1"/>
  <c r="P37" i="3"/>
  <c r="O37" i="3"/>
  <c r="N37" i="3"/>
  <c r="J37" i="3"/>
  <c r="Q36" i="3"/>
  <c r="P36" i="3"/>
  <c r="N36" i="3"/>
  <c r="J36" i="3"/>
  <c r="O36" i="3" s="1"/>
  <c r="R36" i="3" s="1"/>
  <c r="N35" i="3"/>
  <c r="J35" i="3"/>
  <c r="Q35" i="3" s="1"/>
  <c r="N34" i="3"/>
  <c r="J34" i="3"/>
  <c r="Q34" i="3" s="1"/>
  <c r="N33" i="3"/>
  <c r="J33" i="3"/>
  <c r="O33" i="3" s="1"/>
  <c r="P32" i="3"/>
  <c r="O32" i="3"/>
  <c r="N32" i="3"/>
  <c r="J32" i="3"/>
  <c r="Q32" i="3" s="1"/>
  <c r="Q31" i="3"/>
  <c r="P31" i="3"/>
  <c r="O31" i="3"/>
  <c r="R31" i="3" s="1"/>
  <c r="N31" i="3"/>
  <c r="J31" i="3"/>
  <c r="Q30" i="3"/>
  <c r="P30" i="3"/>
  <c r="R30" i="3" s="1"/>
  <c r="O30" i="3"/>
  <c r="N30" i="3"/>
  <c r="J30" i="3"/>
  <c r="Q29" i="3"/>
  <c r="R29" i="3" s="1"/>
  <c r="P29" i="3"/>
  <c r="O29" i="3"/>
  <c r="N29" i="3"/>
  <c r="J29" i="3"/>
  <c r="N28" i="3"/>
  <c r="J28" i="3"/>
  <c r="Q28" i="3" s="1"/>
  <c r="N27" i="3"/>
  <c r="J27" i="3"/>
  <c r="Q27" i="3" s="1"/>
  <c r="N26" i="3"/>
  <c r="J26" i="3"/>
  <c r="Q26" i="3" s="1"/>
  <c r="N25" i="3"/>
  <c r="J25" i="3"/>
  <c r="O25" i="3" s="1"/>
  <c r="P24" i="3"/>
  <c r="O24" i="3"/>
  <c r="R24" i="3" s="1"/>
  <c r="N24" i="3"/>
  <c r="J24" i="3"/>
  <c r="Q24" i="3" s="1"/>
  <c r="U23" i="3"/>
  <c r="T23" i="3"/>
  <c r="S23" i="3"/>
  <c r="P22" i="3"/>
  <c r="N22" i="3"/>
  <c r="J22" i="3"/>
  <c r="Q22" i="3" s="1"/>
  <c r="N21" i="3"/>
  <c r="J21" i="3"/>
  <c r="Q21" i="3" s="1"/>
  <c r="N20" i="3"/>
  <c r="J20" i="3"/>
  <c r="Q20" i="3" s="1"/>
  <c r="N19" i="3"/>
  <c r="J19" i="3"/>
  <c r="O19" i="3" s="1"/>
  <c r="P18" i="3"/>
  <c r="O18" i="3"/>
  <c r="R18" i="3" s="1"/>
  <c r="N18" i="3"/>
  <c r="J18" i="3"/>
  <c r="Q18" i="3" s="1"/>
  <c r="Q17" i="3"/>
  <c r="P17" i="3"/>
  <c r="O17" i="3"/>
  <c r="R17" i="3" s="1"/>
  <c r="N17" i="3"/>
  <c r="J17" i="3"/>
  <c r="Q16" i="3"/>
  <c r="P16" i="3"/>
  <c r="N16" i="3"/>
  <c r="J16" i="3"/>
  <c r="O16" i="3" s="1"/>
  <c r="R16" i="3" s="1"/>
  <c r="Q15" i="3"/>
  <c r="R15" i="3" s="1"/>
  <c r="P15" i="3"/>
  <c r="O15" i="3"/>
  <c r="N15" i="3"/>
  <c r="J15" i="3"/>
  <c r="R14" i="3"/>
  <c r="S14" i="3" s="1"/>
  <c r="Q14" i="3"/>
  <c r="P14" i="3"/>
  <c r="O14" i="3"/>
  <c r="N14" i="3"/>
  <c r="J14" i="3"/>
  <c r="Q13" i="3"/>
  <c r="O13" i="3"/>
  <c r="R13" i="3" s="1"/>
  <c r="N13" i="3"/>
  <c r="J13" i="3"/>
  <c r="N12" i="3"/>
  <c r="J12" i="3"/>
  <c r="Q12" i="3" s="1"/>
  <c r="N11" i="3"/>
  <c r="Q11" i="3" s="1"/>
  <c r="J11" i="3"/>
  <c r="P11" i="3" s="1"/>
  <c r="N10" i="3"/>
  <c r="J10" i="3"/>
  <c r="P10" i="3" s="1"/>
  <c r="V214" i="2"/>
  <c r="V213" i="2"/>
  <c r="V212" i="2"/>
  <c r="V211" i="2"/>
  <c r="V210" i="2"/>
  <c r="V209" i="2"/>
  <c r="V208" i="2"/>
  <c r="V207" i="2"/>
  <c r="V206" i="2"/>
  <c r="V205" i="2"/>
  <c r="V204" i="2"/>
  <c r="R202" i="2"/>
  <c r="P202" i="2"/>
  <c r="S202" i="2" s="1"/>
  <c r="O202" i="2"/>
  <c r="K202" i="2"/>
  <c r="R200" i="2"/>
  <c r="P200" i="2"/>
  <c r="S200" i="2" s="1"/>
  <c r="V200" i="2" s="1"/>
  <c r="O200" i="2"/>
  <c r="K200" i="2"/>
  <c r="U198" i="2"/>
  <c r="T198" i="2"/>
  <c r="R198" i="2"/>
  <c r="P198" i="2"/>
  <c r="S198" i="2" s="1"/>
  <c r="V198" i="2" s="1"/>
  <c r="O198" i="2"/>
  <c r="K198" i="2"/>
  <c r="R196" i="2"/>
  <c r="Q196" i="2"/>
  <c r="P196" i="2"/>
  <c r="O196" i="2"/>
  <c r="K196" i="2"/>
  <c r="R194" i="2"/>
  <c r="Q194" i="2"/>
  <c r="S194" i="2" s="1"/>
  <c r="O194" i="2"/>
  <c r="K194" i="2"/>
  <c r="P194" i="2" s="1"/>
  <c r="O193" i="2"/>
  <c r="K193" i="2"/>
  <c r="Q192" i="2"/>
  <c r="P192" i="2"/>
  <c r="S192" i="2" s="1"/>
  <c r="O192" i="2"/>
  <c r="K192" i="2"/>
  <c r="R192" i="2" s="1"/>
  <c r="O191" i="2"/>
  <c r="K191" i="2"/>
  <c r="R191" i="2" s="1"/>
  <c r="O190" i="2"/>
  <c r="K190" i="2"/>
  <c r="P190" i="2" s="1"/>
  <c r="R189" i="2"/>
  <c r="P189" i="2"/>
  <c r="S189" i="2" s="1"/>
  <c r="O189" i="2"/>
  <c r="K189" i="2"/>
  <c r="Q189" i="2" s="1"/>
  <c r="R188" i="2"/>
  <c r="Q188" i="2"/>
  <c r="P188" i="2"/>
  <c r="S188" i="2" s="1"/>
  <c r="O188" i="2"/>
  <c r="K188" i="2"/>
  <c r="R187" i="2"/>
  <c r="Q187" i="2"/>
  <c r="P187" i="2"/>
  <c r="S187" i="2" s="1"/>
  <c r="V187" i="2" s="1"/>
  <c r="O187" i="2"/>
  <c r="K187" i="2"/>
  <c r="O186" i="2"/>
  <c r="K186" i="2"/>
  <c r="P186" i="2" s="1"/>
  <c r="O185" i="2"/>
  <c r="K185" i="2"/>
  <c r="S184" i="2"/>
  <c r="Q184" i="2"/>
  <c r="P184" i="2"/>
  <c r="O184" i="2"/>
  <c r="K184" i="2"/>
  <c r="R184" i="2" s="1"/>
  <c r="Q183" i="2"/>
  <c r="O183" i="2"/>
  <c r="K183" i="2"/>
  <c r="R183" i="2" s="1"/>
  <c r="R182" i="2"/>
  <c r="Q182" i="2"/>
  <c r="O182" i="2"/>
  <c r="K182" i="2"/>
  <c r="P182" i="2" s="1"/>
  <c r="O181" i="2"/>
  <c r="K181" i="2"/>
  <c r="Q181" i="2" s="1"/>
  <c r="T179" i="2"/>
  <c r="Q179" i="2"/>
  <c r="P179" i="2"/>
  <c r="S179" i="2" s="1"/>
  <c r="O179" i="2"/>
  <c r="K179" i="2"/>
  <c r="R179" i="2" s="1"/>
  <c r="R178" i="2"/>
  <c r="Q178" i="2"/>
  <c r="P178" i="2"/>
  <c r="O178" i="2"/>
  <c r="K178" i="2"/>
  <c r="R177" i="2"/>
  <c r="O177" i="2"/>
  <c r="K177" i="2"/>
  <c r="P177" i="2" s="1"/>
  <c r="R176" i="2"/>
  <c r="O176" i="2"/>
  <c r="K176" i="2"/>
  <c r="Q175" i="2"/>
  <c r="P175" i="2"/>
  <c r="O175" i="2"/>
  <c r="K175" i="2"/>
  <c r="R175" i="2" s="1"/>
  <c r="O174" i="2"/>
  <c r="K174" i="2"/>
  <c r="R174" i="2" s="1"/>
  <c r="V172" i="2"/>
  <c r="R172" i="2"/>
  <c r="Q172" i="2"/>
  <c r="O172" i="2"/>
  <c r="K172" i="2"/>
  <c r="P172" i="2" s="1"/>
  <c r="S172" i="2" s="1"/>
  <c r="T172" i="2" s="1"/>
  <c r="R171" i="2"/>
  <c r="O171" i="2"/>
  <c r="K171" i="2"/>
  <c r="Q171" i="2" s="1"/>
  <c r="Q170" i="2"/>
  <c r="P170" i="2"/>
  <c r="S170" i="2" s="1"/>
  <c r="O170" i="2"/>
  <c r="K170" i="2"/>
  <c r="R170" i="2" s="1"/>
  <c r="R169" i="2"/>
  <c r="Q169" i="2"/>
  <c r="P169" i="2"/>
  <c r="S169" i="2" s="1"/>
  <c r="V169" i="2" s="1"/>
  <c r="O169" i="2"/>
  <c r="K169" i="2"/>
  <c r="R167" i="2"/>
  <c r="P167" i="2"/>
  <c r="S167" i="2" s="1"/>
  <c r="O167" i="2"/>
  <c r="K167" i="2"/>
  <c r="R165" i="2"/>
  <c r="P165" i="2"/>
  <c r="S165" i="2" s="1"/>
  <c r="O165" i="2"/>
  <c r="K165" i="2"/>
  <c r="U163" i="2"/>
  <c r="R163" i="2"/>
  <c r="P163" i="2"/>
  <c r="S163" i="2" s="1"/>
  <c r="O163" i="2"/>
  <c r="K163" i="2"/>
  <c r="S161" i="2"/>
  <c r="R161" i="2"/>
  <c r="P161" i="2"/>
  <c r="O161" i="2"/>
  <c r="K161" i="2"/>
  <c r="R159" i="2"/>
  <c r="S159" i="2" s="1"/>
  <c r="P159" i="2"/>
  <c r="O159" i="2"/>
  <c r="K159" i="2"/>
  <c r="R157" i="2"/>
  <c r="P157" i="2"/>
  <c r="S157" i="2" s="1"/>
  <c r="O157" i="2"/>
  <c r="K157" i="2"/>
  <c r="R155" i="2"/>
  <c r="P155" i="2"/>
  <c r="S155" i="2" s="1"/>
  <c r="O155" i="2"/>
  <c r="K155" i="2"/>
  <c r="R153" i="2"/>
  <c r="P153" i="2"/>
  <c r="S153" i="2" s="1"/>
  <c r="O153" i="2"/>
  <c r="K153" i="2"/>
  <c r="R151" i="2"/>
  <c r="P151" i="2"/>
  <c r="S151" i="2" s="1"/>
  <c r="O151" i="2"/>
  <c r="K151" i="2"/>
  <c r="V149" i="2"/>
  <c r="R149" i="2"/>
  <c r="P149" i="2"/>
  <c r="S149" i="2" s="1"/>
  <c r="O149" i="2"/>
  <c r="K149" i="2"/>
  <c r="R147" i="2"/>
  <c r="P147" i="2"/>
  <c r="S147" i="2" s="1"/>
  <c r="O147" i="2"/>
  <c r="K147" i="2"/>
  <c r="S145" i="2"/>
  <c r="R145" i="2"/>
  <c r="P145" i="2"/>
  <c r="O145" i="2"/>
  <c r="K145" i="2"/>
  <c r="R143" i="2"/>
  <c r="S143" i="2" s="1"/>
  <c r="P143" i="2"/>
  <c r="O143" i="2"/>
  <c r="K143" i="2"/>
  <c r="R142" i="2"/>
  <c r="P142" i="2"/>
  <c r="S142" i="2" s="1"/>
  <c r="O142" i="2"/>
  <c r="K142" i="2"/>
  <c r="R140" i="2"/>
  <c r="P140" i="2"/>
  <c r="S140" i="2" s="1"/>
  <c r="O140" i="2"/>
  <c r="K140" i="2"/>
  <c r="R138" i="2"/>
  <c r="P138" i="2"/>
  <c r="S138" i="2" s="1"/>
  <c r="O138" i="2"/>
  <c r="K138" i="2"/>
  <c r="R136" i="2"/>
  <c r="P136" i="2"/>
  <c r="S136" i="2" s="1"/>
  <c r="O136" i="2"/>
  <c r="K136" i="2"/>
  <c r="R134" i="2"/>
  <c r="P134" i="2"/>
  <c r="S134" i="2" s="1"/>
  <c r="O134" i="2"/>
  <c r="K134" i="2"/>
  <c r="O133" i="2"/>
  <c r="K133" i="2"/>
  <c r="P133" i="2" s="1"/>
  <c r="V132" i="2"/>
  <c r="U132" i="2"/>
  <c r="T132" i="2"/>
  <c r="S132" i="2"/>
  <c r="R132" i="2"/>
  <c r="O132" i="2"/>
  <c r="K132" i="2"/>
  <c r="S130" i="2"/>
  <c r="V130" i="2" s="1"/>
  <c r="Q130" i="2"/>
  <c r="P130" i="2"/>
  <c r="O130" i="2"/>
  <c r="K130" i="2"/>
  <c r="R130" i="2" s="1"/>
  <c r="Q129" i="2"/>
  <c r="P129" i="2"/>
  <c r="S129" i="2" s="1"/>
  <c r="O129" i="2"/>
  <c r="K129" i="2"/>
  <c r="R129" i="2" s="1"/>
  <c r="R128" i="2"/>
  <c r="Q128" i="2"/>
  <c r="P128" i="2"/>
  <c r="S128" i="2" s="1"/>
  <c r="T128" i="2" s="1"/>
  <c r="O128" i="2"/>
  <c r="K128" i="2"/>
  <c r="R127" i="2"/>
  <c r="Q127" i="2"/>
  <c r="P127" i="2"/>
  <c r="S127" i="2" s="1"/>
  <c r="O127" i="2"/>
  <c r="K127" i="2"/>
  <c r="R126" i="2"/>
  <c r="Q126" i="2"/>
  <c r="S126" i="2" s="1"/>
  <c r="P126" i="2"/>
  <c r="O126" i="2"/>
  <c r="K126" i="2"/>
  <c r="U125" i="2"/>
  <c r="R125" i="2"/>
  <c r="Q125" i="2"/>
  <c r="P125" i="2"/>
  <c r="S125" i="2" s="1"/>
  <c r="V125" i="2" s="1"/>
  <c r="O125" i="2"/>
  <c r="K125" i="2"/>
  <c r="U124" i="2"/>
  <c r="R124" i="2"/>
  <c r="Q124" i="2"/>
  <c r="S124" i="2" s="1"/>
  <c r="P124" i="2"/>
  <c r="O124" i="2"/>
  <c r="K124" i="2"/>
  <c r="R123" i="2"/>
  <c r="S123" i="2" s="1"/>
  <c r="Q123" i="2"/>
  <c r="P123" i="2"/>
  <c r="O123" i="2"/>
  <c r="K123" i="2"/>
  <c r="R122" i="2"/>
  <c r="Q122" i="2"/>
  <c r="P122" i="2"/>
  <c r="S122" i="2" s="1"/>
  <c r="O122" i="2"/>
  <c r="K122" i="2"/>
  <c r="V121" i="2"/>
  <c r="U121" i="2"/>
  <c r="R121" i="2"/>
  <c r="Q121" i="2"/>
  <c r="P121" i="2"/>
  <c r="S121" i="2" s="1"/>
  <c r="T121" i="2" s="1"/>
  <c r="O121" i="2"/>
  <c r="K121" i="2"/>
  <c r="V120" i="2"/>
  <c r="U120" i="2"/>
  <c r="T120" i="2"/>
  <c r="R117" i="2"/>
  <c r="Q117" i="2"/>
  <c r="P117" i="2"/>
  <c r="S117" i="2" s="1"/>
  <c r="V117" i="2" s="1"/>
  <c r="O117" i="2"/>
  <c r="K117" i="2"/>
  <c r="O115" i="2"/>
  <c r="K115" i="2"/>
  <c r="P115" i="2" s="1"/>
  <c r="O113" i="2"/>
  <c r="K113" i="2"/>
  <c r="O112" i="2"/>
  <c r="K112" i="2"/>
  <c r="O111" i="2"/>
  <c r="K111" i="2"/>
  <c r="P109" i="2"/>
  <c r="O109" i="2"/>
  <c r="K109" i="2"/>
  <c r="R109" i="2" s="1"/>
  <c r="O107" i="2"/>
  <c r="K107" i="2"/>
  <c r="R107" i="2" s="1"/>
  <c r="R106" i="2"/>
  <c r="P106" i="2"/>
  <c r="S106" i="2" s="1"/>
  <c r="O106" i="2"/>
  <c r="K106" i="2"/>
  <c r="O105" i="2"/>
  <c r="K105" i="2"/>
  <c r="O104" i="2"/>
  <c r="K104" i="2"/>
  <c r="R104" i="2" s="1"/>
  <c r="O103" i="2"/>
  <c r="K103" i="2"/>
  <c r="R103" i="2" s="1"/>
  <c r="R102" i="2"/>
  <c r="P102" i="2"/>
  <c r="S102" i="2" s="1"/>
  <c r="O102" i="2"/>
  <c r="K102" i="2"/>
  <c r="V101" i="2"/>
  <c r="U101" i="2"/>
  <c r="T101" i="2"/>
  <c r="S101" i="2"/>
  <c r="R100" i="2"/>
  <c r="P100" i="2"/>
  <c r="S100" i="2" s="1"/>
  <c r="O100" i="2"/>
  <c r="K100" i="2"/>
  <c r="S99" i="2"/>
  <c r="R99" i="2"/>
  <c r="P99" i="2"/>
  <c r="O99" i="2"/>
  <c r="K99" i="2"/>
  <c r="R98" i="2"/>
  <c r="S98" i="2" s="1"/>
  <c r="P98" i="2"/>
  <c r="O98" i="2"/>
  <c r="K98" i="2"/>
  <c r="R97" i="2"/>
  <c r="P97" i="2"/>
  <c r="S97" i="2" s="1"/>
  <c r="O97" i="2"/>
  <c r="K97" i="2"/>
  <c r="V96" i="2"/>
  <c r="U96" i="2"/>
  <c r="T96" i="2"/>
  <c r="V95" i="2"/>
  <c r="U95" i="2"/>
  <c r="T95" i="2"/>
  <c r="V94" i="2"/>
  <c r="U94" i="2"/>
  <c r="T94" i="2"/>
  <c r="O94" i="2"/>
  <c r="K94" i="2"/>
  <c r="P94" i="2" s="1"/>
  <c r="O92" i="2"/>
  <c r="K92" i="2"/>
  <c r="P92" i="2" s="1"/>
  <c r="O90" i="2"/>
  <c r="K90" i="2"/>
  <c r="O88" i="2"/>
  <c r="K88" i="2"/>
  <c r="P88" i="2" s="1"/>
  <c r="R86" i="2"/>
  <c r="S86" i="2" s="1"/>
  <c r="O86" i="2"/>
  <c r="K86" i="2"/>
  <c r="P86" i="2" s="1"/>
  <c r="O84" i="2"/>
  <c r="K84" i="2"/>
  <c r="P84" i="2" s="1"/>
  <c r="O82" i="2"/>
  <c r="K82" i="2"/>
  <c r="P82" i="2" s="1"/>
  <c r="R80" i="2"/>
  <c r="S80" i="2" s="1"/>
  <c r="O80" i="2"/>
  <c r="K80" i="2"/>
  <c r="P80" i="2" s="1"/>
  <c r="O78" i="2"/>
  <c r="K78" i="2"/>
  <c r="P78" i="2" s="1"/>
  <c r="O77" i="2"/>
  <c r="K77" i="2"/>
  <c r="R77" i="2" s="1"/>
  <c r="S77" i="2" s="1"/>
  <c r="R69" i="2"/>
  <c r="P69" i="2"/>
  <c r="S69" i="2" s="1"/>
  <c r="T69" i="2" s="1"/>
  <c r="O69" i="2"/>
  <c r="U68" i="2"/>
  <c r="R68" i="2"/>
  <c r="P68" i="2"/>
  <c r="S68" i="2" s="1"/>
  <c r="V68" i="2" s="1"/>
  <c r="O68" i="2"/>
  <c r="U67" i="2"/>
  <c r="T67" i="2"/>
  <c r="S67" i="2"/>
  <c r="V67" i="2" s="1"/>
  <c r="R67" i="2"/>
  <c r="P67" i="2"/>
  <c r="O67" i="2"/>
  <c r="R65" i="2"/>
  <c r="O65" i="2"/>
  <c r="K65" i="2"/>
  <c r="V64" i="2"/>
  <c r="U64" i="2"/>
  <c r="T64" i="2"/>
  <c r="O63" i="2"/>
  <c r="K63" i="2"/>
  <c r="Q63" i="2" s="1"/>
  <c r="Q62" i="2"/>
  <c r="P62" i="2"/>
  <c r="O62" i="2"/>
  <c r="R62" i="2" s="1"/>
  <c r="S62" i="2" s="1"/>
  <c r="K62" i="2"/>
  <c r="V61" i="2"/>
  <c r="U61" i="2"/>
  <c r="T61" i="2"/>
  <c r="S59" i="2"/>
  <c r="V59" i="2" s="1"/>
  <c r="R59" i="2"/>
  <c r="Q59" i="2"/>
  <c r="P59" i="2"/>
  <c r="O59" i="2"/>
  <c r="S57" i="2"/>
  <c r="V57" i="2" s="1"/>
  <c r="R57" i="2"/>
  <c r="Q57" i="2"/>
  <c r="P57" i="2"/>
  <c r="O57" i="2"/>
  <c r="R56" i="2"/>
  <c r="P56" i="2"/>
  <c r="S56" i="2" s="1"/>
  <c r="O56" i="2"/>
  <c r="K56" i="2"/>
  <c r="Q56" i="2" s="1"/>
  <c r="V55" i="2"/>
  <c r="U55" i="2"/>
  <c r="T55" i="2"/>
  <c r="R55" i="2"/>
  <c r="Q55" i="2"/>
  <c r="P55" i="2"/>
  <c r="S55" i="2" s="1"/>
  <c r="O55" i="2"/>
  <c r="V54" i="2"/>
  <c r="U54" i="2"/>
  <c r="T54" i="2"/>
  <c r="R54" i="2"/>
  <c r="Q54" i="2"/>
  <c r="P54" i="2"/>
  <c r="S54" i="2" s="1"/>
  <c r="O54" i="2"/>
  <c r="V53" i="2"/>
  <c r="U53" i="2"/>
  <c r="T53" i="2"/>
  <c r="R53" i="2"/>
  <c r="Q53" i="2"/>
  <c r="P53" i="2"/>
  <c r="O53" i="2"/>
  <c r="Q52" i="2"/>
  <c r="O52" i="2"/>
  <c r="K52" i="2"/>
  <c r="R52" i="2" s="1"/>
  <c r="R51" i="2"/>
  <c r="Q51" i="2"/>
  <c r="O51" i="2"/>
  <c r="K51" i="2"/>
  <c r="P51" i="2" s="1"/>
  <c r="R50" i="2"/>
  <c r="P50" i="2"/>
  <c r="S50" i="2" s="1"/>
  <c r="O50" i="2"/>
  <c r="K50" i="2"/>
  <c r="Q50" i="2" s="1"/>
  <c r="S49" i="2"/>
  <c r="Q49" i="2"/>
  <c r="P49" i="2"/>
  <c r="O49" i="2"/>
  <c r="O48" i="2"/>
  <c r="K48" i="2"/>
  <c r="Q48" i="2" s="1"/>
  <c r="Q47" i="2"/>
  <c r="P47" i="2"/>
  <c r="S47" i="2" s="1"/>
  <c r="O47" i="2"/>
  <c r="K47" i="2"/>
  <c r="R47" i="2" s="1"/>
  <c r="R46" i="2"/>
  <c r="Q46" i="2"/>
  <c r="P46" i="2"/>
  <c r="S46" i="2" s="1"/>
  <c r="V46" i="2" s="1"/>
  <c r="O46" i="2"/>
  <c r="K46" i="2"/>
  <c r="O45" i="2"/>
  <c r="K45" i="2"/>
  <c r="O43" i="2"/>
  <c r="K43" i="2"/>
  <c r="P42" i="2"/>
  <c r="O42" i="2"/>
  <c r="K42" i="2"/>
  <c r="R42" i="2" s="1"/>
  <c r="Q41" i="2"/>
  <c r="O41" i="2"/>
  <c r="K41" i="2"/>
  <c r="R41" i="2" s="1"/>
  <c r="R40" i="2"/>
  <c r="Q40" i="2"/>
  <c r="O40" i="2"/>
  <c r="K40" i="2"/>
  <c r="P40" i="2" s="1"/>
  <c r="O39" i="2"/>
  <c r="K39" i="2"/>
  <c r="Q39" i="2" s="1"/>
  <c r="Q37" i="2"/>
  <c r="P37" i="2"/>
  <c r="S37" i="2" s="1"/>
  <c r="T37" i="2" s="1"/>
  <c r="O37" i="2"/>
  <c r="K37" i="2"/>
  <c r="R37" i="2" s="1"/>
  <c r="O36" i="2"/>
  <c r="K36" i="2"/>
  <c r="Q36" i="2" s="1"/>
  <c r="O35" i="2"/>
  <c r="K35" i="2"/>
  <c r="R35" i="2" s="1"/>
  <c r="O34" i="2"/>
  <c r="K34" i="2"/>
  <c r="Q33" i="2"/>
  <c r="P33" i="2"/>
  <c r="O33" i="2"/>
  <c r="K33" i="2"/>
  <c r="R33" i="2" s="1"/>
  <c r="R31" i="2"/>
  <c r="P31" i="2"/>
  <c r="S31" i="2" s="1"/>
  <c r="O31" i="2"/>
  <c r="K31" i="2"/>
  <c r="R29" i="2"/>
  <c r="P29" i="2"/>
  <c r="S29" i="2" s="1"/>
  <c r="O29" i="2"/>
  <c r="K29" i="2"/>
  <c r="R27" i="2"/>
  <c r="P27" i="2"/>
  <c r="S27" i="2" s="1"/>
  <c r="O27" i="2"/>
  <c r="K27" i="2"/>
  <c r="R25" i="2"/>
  <c r="P25" i="2"/>
  <c r="S25" i="2" s="1"/>
  <c r="O25" i="2"/>
  <c r="K25" i="2"/>
  <c r="R24" i="2"/>
  <c r="V24" i="2" s="1"/>
  <c r="Q24" i="2"/>
  <c r="P24" i="2"/>
  <c r="S24" i="2" s="1"/>
  <c r="O24" i="2"/>
  <c r="K24" i="2"/>
  <c r="R23" i="2"/>
  <c r="V23" i="2" s="1"/>
  <c r="Q23" i="2"/>
  <c r="O23" i="2"/>
  <c r="K23" i="2"/>
  <c r="P23" i="2" s="1"/>
  <c r="S23" i="2" s="1"/>
  <c r="R22" i="2"/>
  <c r="V22" i="2" s="1"/>
  <c r="O22" i="2"/>
  <c r="K22" i="2"/>
  <c r="Q22" i="2" s="1"/>
  <c r="P20" i="2"/>
  <c r="O20" i="2"/>
  <c r="K20" i="2"/>
  <c r="R20" i="2" s="1"/>
  <c r="O19" i="2"/>
  <c r="K19" i="2"/>
  <c r="R19" i="2" s="1"/>
  <c r="O18" i="2"/>
  <c r="K18" i="2"/>
  <c r="O16" i="2"/>
  <c r="K16" i="2"/>
  <c r="Q15" i="2"/>
  <c r="P15" i="2"/>
  <c r="O15" i="2"/>
  <c r="K15" i="2"/>
  <c r="R15" i="2" s="1"/>
  <c r="R13" i="2"/>
  <c r="Q13" i="2"/>
  <c r="P13" i="2"/>
  <c r="O13" i="2"/>
  <c r="K13" i="2"/>
  <c r="R11" i="2"/>
  <c r="Q11" i="2"/>
  <c r="O11" i="2"/>
  <c r="K11" i="2"/>
  <c r="P11" i="2" s="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U17" i="3" l="1"/>
  <c r="T17" i="3"/>
  <c r="S17" i="3"/>
  <c r="R32" i="3"/>
  <c r="S36" i="3"/>
  <c r="U36" i="3"/>
  <c r="T36" i="3"/>
  <c r="U37" i="3"/>
  <c r="T37" i="3"/>
  <c r="S37" i="3"/>
  <c r="U39" i="3"/>
  <c r="T39" i="3"/>
  <c r="S39" i="3"/>
  <c r="U13" i="3"/>
  <c r="T13" i="3"/>
  <c r="S13" i="3"/>
  <c r="U24" i="3"/>
  <c r="T24" i="3"/>
  <c r="S24" i="3"/>
  <c r="T43" i="3"/>
  <c r="U43" i="3" s="1"/>
  <c r="S43" i="3"/>
  <c r="R43" i="3"/>
  <c r="U15" i="3"/>
  <c r="S15" i="3"/>
  <c r="T15" i="3"/>
  <c r="U30" i="3"/>
  <c r="T30" i="3"/>
  <c r="S30" i="3"/>
  <c r="U16" i="3"/>
  <c r="T16" i="3"/>
  <c r="S16" i="3"/>
  <c r="U46" i="3"/>
  <c r="T46" i="3"/>
  <c r="S46" i="3"/>
  <c r="U29" i="3"/>
  <c r="T29" i="3"/>
  <c r="S29" i="3"/>
  <c r="U31" i="3"/>
  <c r="T31" i="3"/>
  <c r="S31" i="3"/>
  <c r="R48" i="3"/>
  <c r="U18" i="3"/>
  <c r="T18" i="3"/>
  <c r="S18" i="3"/>
  <c r="U42" i="3"/>
  <c r="T42" i="3"/>
  <c r="S42" i="3"/>
  <c r="U47" i="3"/>
  <c r="T47" i="3"/>
  <c r="S47" i="3"/>
  <c r="U38" i="3"/>
  <c r="T38" i="3"/>
  <c r="S38" i="3"/>
  <c r="T14" i="3"/>
  <c r="O10" i="3"/>
  <c r="R10" i="3" s="1"/>
  <c r="O11" i="3"/>
  <c r="R11" i="3" s="1"/>
  <c r="U14" i="3"/>
  <c r="P19" i="3"/>
  <c r="R19" i="3" s="1"/>
  <c r="O20" i="3"/>
  <c r="P25" i="3"/>
  <c r="R25" i="3" s="1"/>
  <c r="O26" i="3"/>
  <c r="R26" i="3" s="1"/>
  <c r="P33" i="3"/>
  <c r="R33" i="3" s="1"/>
  <c r="O34" i="3"/>
  <c r="S44" i="3"/>
  <c r="T45" i="3"/>
  <c r="U45" i="3" s="1"/>
  <c r="O12" i="3"/>
  <c r="R12" i="3" s="1"/>
  <c r="Q19" i="3"/>
  <c r="P20" i="3"/>
  <c r="O21" i="3"/>
  <c r="R21" i="3" s="1"/>
  <c r="Q25" i="3"/>
  <c r="P26" i="3"/>
  <c r="O27" i="3"/>
  <c r="Q33" i="3"/>
  <c r="P34" i="3"/>
  <c r="O35" i="3"/>
  <c r="R35" i="3" s="1"/>
  <c r="T44" i="3"/>
  <c r="U44" i="3" s="1"/>
  <c r="R45" i="3"/>
  <c r="P12" i="3"/>
  <c r="P21" i="3"/>
  <c r="O22" i="3"/>
  <c r="R22" i="3" s="1"/>
  <c r="P27" i="3"/>
  <c r="O28" i="3"/>
  <c r="P35" i="3"/>
  <c r="P28" i="3"/>
  <c r="U77" i="2"/>
  <c r="T77" i="2"/>
  <c r="V77" i="2"/>
  <c r="U24" i="2"/>
  <c r="T24" i="2"/>
  <c r="S42" i="2"/>
  <c r="U50" i="2"/>
  <c r="T50" i="2"/>
  <c r="V50" i="2"/>
  <c r="T99" i="2"/>
  <c r="V99" i="2"/>
  <c r="U99" i="2"/>
  <c r="T124" i="2"/>
  <c r="V124" i="2"/>
  <c r="U127" i="2"/>
  <c r="T127" i="2"/>
  <c r="V127" i="2"/>
  <c r="T145" i="2"/>
  <c r="U145" i="2"/>
  <c r="V145" i="2"/>
  <c r="T149" i="2"/>
  <c r="U149" i="2"/>
  <c r="T167" i="2"/>
  <c r="V167" i="2"/>
  <c r="U167" i="2"/>
  <c r="U189" i="2"/>
  <c r="T189" i="2"/>
  <c r="V189" i="2"/>
  <c r="T194" i="2"/>
  <c r="V194" i="2"/>
  <c r="U194" i="2"/>
  <c r="S11" i="2"/>
  <c r="R18" i="2"/>
  <c r="Q18" i="2"/>
  <c r="P18" i="2"/>
  <c r="V27" i="2"/>
  <c r="U27" i="2"/>
  <c r="T27" i="2"/>
  <c r="V31" i="2"/>
  <c r="U31" i="2"/>
  <c r="T31" i="2"/>
  <c r="V56" i="2"/>
  <c r="U56" i="2"/>
  <c r="T56" i="2"/>
  <c r="V62" i="2"/>
  <c r="U62" i="2"/>
  <c r="T62" i="2"/>
  <c r="U80" i="2"/>
  <c r="T80" i="2"/>
  <c r="V80" i="2"/>
  <c r="U86" i="2"/>
  <c r="T86" i="2"/>
  <c r="V86" i="2"/>
  <c r="T153" i="2"/>
  <c r="V153" i="2"/>
  <c r="U153" i="2"/>
  <c r="T157" i="2"/>
  <c r="V157" i="2"/>
  <c r="U157" i="2"/>
  <c r="V170" i="2"/>
  <c r="U170" i="2"/>
  <c r="T170" i="2"/>
  <c r="V129" i="2"/>
  <c r="T129" i="2"/>
  <c r="U129" i="2"/>
  <c r="T136" i="2"/>
  <c r="V136" i="2"/>
  <c r="U136" i="2"/>
  <c r="V192" i="2"/>
  <c r="U192" i="2"/>
  <c r="T192" i="2"/>
  <c r="T100" i="2"/>
  <c r="V100" i="2"/>
  <c r="U123" i="2"/>
  <c r="V123" i="2"/>
  <c r="T147" i="2"/>
  <c r="V147" i="2"/>
  <c r="T165" i="2"/>
  <c r="U165" i="2"/>
  <c r="V188" i="2"/>
  <c r="U188" i="2"/>
  <c r="T188" i="2"/>
  <c r="S15" i="2"/>
  <c r="P45" i="2"/>
  <c r="Q45" i="2"/>
  <c r="R45" i="2"/>
  <c r="P90" i="2"/>
  <c r="R90" i="2"/>
  <c r="T102" i="2"/>
  <c r="U102" i="2"/>
  <c r="V102" i="2"/>
  <c r="T123" i="2"/>
  <c r="V126" i="2"/>
  <c r="U126" i="2"/>
  <c r="T126" i="2"/>
  <c r="Q193" i="2"/>
  <c r="P193" i="2"/>
  <c r="R193" i="2"/>
  <c r="U23" i="2"/>
  <c r="T23" i="2"/>
  <c r="V37" i="2"/>
  <c r="U37" i="2"/>
  <c r="S186" i="2"/>
  <c r="T98" i="2"/>
  <c r="U98" i="2"/>
  <c r="V98" i="2"/>
  <c r="T143" i="2"/>
  <c r="U143" i="2"/>
  <c r="V143" i="2"/>
  <c r="V25" i="2"/>
  <c r="U25" i="2"/>
  <c r="T25" i="2"/>
  <c r="V29" i="2"/>
  <c r="U29" i="2"/>
  <c r="T29" i="2"/>
  <c r="S33" i="2"/>
  <c r="V47" i="2"/>
  <c r="U47" i="2"/>
  <c r="T47" i="2"/>
  <c r="S78" i="2"/>
  <c r="U100" i="2"/>
  <c r="T134" i="2"/>
  <c r="U134" i="2"/>
  <c r="U147" i="2"/>
  <c r="T151" i="2"/>
  <c r="V151" i="2"/>
  <c r="U151" i="2"/>
  <c r="T155" i="2"/>
  <c r="V155" i="2"/>
  <c r="U155" i="2"/>
  <c r="V165" i="2"/>
  <c r="T140" i="2"/>
  <c r="V140" i="2"/>
  <c r="U140" i="2"/>
  <c r="P105" i="2"/>
  <c r="S105" i="2" s="1"/>
  <c r="R105" i="2"/>
  <c r="V122" i="2"/>
  <c r="U122" i="2"/>
  <c r="T161" i="2"/>
  <c r="U161" i="2"/>
  <c r="V161" i="2"/>
  <c r="R16" i="2"/>
  <c r="P16" i="2"/>
  <c r="Q16" i="2"/>
  <c r="T97" i="2"/>
  <c r="V97" i="2"/>
  <c r="U97" i="2"/>
  <c r="T122" i="2"/>
  <c r="T138" i="2"/>
  <c r="V138" i="2"/>
  <c r="U138" i="2"/>
  <c r="T142" i="2"/>
  <c r="V142" i="2"/>
  <c r="U142" i="2"/>
  <c r="T159" i="2"/>
  <c r="V159" i="2"/>
  <c r="U159" i="2"/>
  <c r="T163" i="2"/>
  <c r="V163" i="2"/>
  <c r="V179" i="2"/>
  <c r="U179" i="2"/>
  <c r="V184" i="2"/>
  <c r="U184" i="2"/>
  <c r="T184" i="2"/>
  <c r="S13" i="2"/>
  <c r="R34" i="2"/>
  <c r="P34" i="2"/>
  <c r="Q34" i="2"/>
  <c r="T106" i="2"/>
  <c r="U106" i="2"/>
  <c r="V106" i="2"/>
  <c r="V134" i="2"/>
  <c r="S175" i="2"/>
  <c r="Q43" i="2"/>
  <c r="P43" i="2"/>
  <c r="T59" i="2"/>
  <c r="V202" i="2"/>
  <c r="U202" i="2"/>
  <c r="P35" i="2"/>
  <c r="P39" i="2"/>
  <c r="S53" i="2"/>
  <c r="T57" i="2"/>
  <c r="U59" i="2"/>
  <c r="U69" i="2"/>
  <c r="R84" i="2"/>
  <c r="S84" i="2" s="1"/>
  <c r="Q113" i="2"/>
  <c r="P113" i="2"/>
  <c r="Q115" i="2"/>
  <c r="S115" i="2" s="1"/>
  <c r="U130" i="2"/>
  <c r="P174" i="2"/>
  <c r="S174" i="2" s="1"/>
  <c r="P181" i="2"/>
  <c r="Q185" i="2"/>
  <c r="P185" i="2"/>
  <c r="Q186" i="2"/>
  <c r="Q35" i="2"/>
  <c r="P36" i="2"/>
  <c r="R39" i="2"/>
  <c r="R43" i="2"/>
  <c r="T46" i="2"/>
  <c r="U57" i="2"/>
  <c r="V69" i="2"/>
  <c r="R78" i="2"/>
  <c r="R94" i="2"/>
  <c r="P104" i="2"/>
  <c r="S104" i="2" s="1"/>
  <c r="R115" i="2"/>
  <c r="U128" i="2"/>
  <c r="Q132" i="2"/>
  <c r="P132" i="2"/>
  <c r="Q174" i="2"/>
  <c r="R181" i="2"/>
  <c r="R186" i="2"/>
  <c r="P191" i="2"/>
  <c r="S191" i="2" s="1"/>
  <c r="T202" i="2"/>
  <c r="R111" i="2"/>
  <c r="P111" i="2"/>
  <c r="U46" i="2"/>
  <c r="V49" i="2"/>
  <c r="U49" i="2"/>
  <c r="S51" i="2"/>
  <c r="P52" i="2"/>
  <c r="S52" i="2" s="1"/>
  <c r="T68" i="2"/>
  <c r="R88" i="2"/>
  <c r="S88" i="2" s="1"/>
  <c r="R113" i="2"/>
  <c r="T117" i="2"/>
  <c r="V128" i="2"/>
  <c r="Q133" i="2"/>
  <c r="S133" i="2" s="1"/>
  <c r="T169" i="2"/>
  <c r="R185" i="2"/>
  <c r="T187" i="2"/>
  <c r="Q191" i="2"/>
  <c r="P19" i="2"/>
  <c r="Q19" i="2"/>
  <c r="Q20" i="2"/>
  <c r="S20" i="2" s="1"/>
  <c r="P22" i="2"/>
  <c r="S22" i="2" s="1"/>
  <c r="R36" i="2"/>
  <c r="P48" i="2"/>
  <c r="S48" i="2" s="1"/>
  <c r="T49" i="2"/>
  <c r="Q65" i="2"/>
  <c r="P65" i="2"/>
  <c r="R82" i="2"/>
  <c r="S82" i="2" s="1"/>
  <c r="P103" i="2"/>
  <c r="S103" i="2" s="1"/>
  <c r="P107" i="2"/>
  <c r="R112" i="2"/>
  <c r="P112" i="2"/>
  <c r="S112" i="2" s="1"/>
  <c r="U117" i="2"/>
  <c r="R133" i="2"/>
  <c r="U169" i="2"/>
  <c r="S178" i="2"/>
  <c r="U187" i="2"/>
  <c r="Q190" i="2"/>
  <c r="T200" i="2"/>
  <c r="T130" i="2"/>
  <c r="S40" i="2"/>
  <c r="P41" i="2"/>
  <c r="S41" i="2" s="1"/>
  <c r="R48" i="2"/>
  <c r="P63" i="2"/>
  <c r="R63" i="2" s="1"/>
  <c r="S63" i="2" s="1"/>
  <c r="R92" i="2"/>
  <c r="S92" i="2" s="1"/>
  <c r="Q107" i="2"/>
  <c r="T125" i="2"/>
  <c r="P171" i="2"/>
  <c r="S171" i="2" s="1"/>
  <c r="U172" i="2"/>
  <c r="Q176" i="2"/>
  <c r="P176" i="2"/>
  <c r="Q177" i="2"/>
  <c r="S177" i="2" s="1"/>
  <c r="S182" i="2"/>
  <c r="P183" i="2"/>
  <c r="S183" i="2" s="1"/>
  <c r="R190" i="2"/>
  <c r="S190" i="2" s="1"/>
  <c r="S196" i="2"/>
  <c r="U200" i="2"/>
  <c r="Q42" i="2"/>
  <c r="Q109" i="2"/>
  <c r="S109" i="2" s="1"/>
  <c r="T33" i="3" l="1"/>
  <c r="S33" i="3"/>
  <c r="U33" i="3"/>
  <c r="T25" i="3"/>
  <c r="U25" i="3"/>
  <c r="S25" i="3"/>
  <c r="T19" i="3"/>
  <c r="S19" i="3"/>
  <c r="U19" i="3"/>
  <c r="R28" i="3"/>
  <c r="U12" i="3"/>
  <c r="T12" i="3"/>
  <c r="S12" i="3"/>
  <c r="U32" i="3"/>
  <c r="T32" i="3"/>
  <c r="S32" i="3"/>
  <c r="U21" i="3"/>
  <c r="T21" i="3"/>
  <c r="S21" i="3"/>
  <c r="R20" i="3"/>
  <c r="U48" i="3"/>
  <c r="T48" i="3"/>
  <c r="S48" i="3"/>
  <c r="U35" i="3"/>
  <c r="T35" i="3"/>
  <c r="S35" i="3"/>
  <c r="S22" i="3"/>
  <c r="T22" i="3"/>
  <c r="U22" i="3"/>
  <c r="R27" i="3"/>
  <c r="S11" i="3"/>
  <c r="U11" i="3"/>
  <c r="T11" i="3"/>
  <c r="S26" i="3"/>
  <c r="U26" i="3"/>
  <c r="T26" i="3"/>
  <c r="R34" i="3"/>
  <c r="T10" i="3"/>
  <c r="S10" i="3"/>
  <c r="U10" i="3"/>
  <c r="U82" i="2"/>
  <c r="T82" i="2"/>
  <c r="V82" i="2"/>
  <c r="U84" i="2"/>
  <c r="T84" i="2"/>
  <c r="V84" i="2"/>
  <c r="T115" i="2"/>
  <c r="V115" i="2"/>
  <c r="U115" i="2"/>
  <c r="T133" i="2"/>
  <c r="V133" i="2"/>
  <c r="U133" i="2"/>
  <c r="T190" i="2"/>
  <c r="V190" i="2"/>
  <c r="U190" i="2"/>
  <c r="U78" i="2"/>
  <c r="T78" i="2"/>
  <c r="V78" i="2"/>
  <c r="U13" i="2"/>
  <c r="V13" i="2"/>
  <c r="T13" i="2"/>
  <c r="S90" i="2"/>
  <c r="T51" i="2"/>
  <c r="U51" i="2"/>
  <c r="V51" i="2"/>
  <c r="U183" i="2"/>
  <c r="T183" i="2"/>
  <c r="V183" i="2"/>
  <c r="S107" i="2"/>
  <c r="T22" i="2"/>
  <c r="U22" i="2"/>
  <c r="S113" i="2"/>
  <c r="S35" i="2"/>
  <c r="V112" i="2"/>
  <c r="U112" i="2"/>
  <c r="T112" i="2"/>
  <c r="U191" i="2"/>
  <c r="T191" i="2"/>
  <c r="V191" i="2"/>
  <c r="S39" i="2"/>
  <c r="T103" i="2"/>
  <c r="V103" i="2"/>
  <c r="U103" i="2"/>
  <c r="V33" i="2"/>
  <c r="U33" i="2"/>
  <c r="T33" i="2"/>
  <c r="T177" i="2"/>
  <c r="V177" i="2"/>
  <c r="U177" i="2"/>
  <c r="U63" i="2"/>
  <c r="T63" i="2"/>
  <c r="V63" i="2"/>
  <c r="V178" i="2"/>
  <c r="T178" i="2"/>
  <c r="U178" i="2"/>
  <c r="S185" i="2"/>
  <c r="V15" i="2"/>
  <c r="U15" i="2"/>
  <c r="T15" i="2"/>
  <c r="S18" i="2"/>
  <c r="T40" i="2"/>
  <c r="V40" i="2"/>
  <c r="U40" i="2"/>
  <c r="U11" i="2"/>
  <c r="V11" i="2"/>
  <c r="T11" i="2"/>
  <c r="V196" i="2"/>
  <c r="U196" i="2"/>
  <c r="T196" i="2"/>
  <c r="U48" i="2"/>
  <c r="T48" i="2"/>
  <c r="V48" i="2"/>
  <c r="T186" i="2"/>
  <c r="V186" i="2"/>
  <c r="U186" i="2"/>
  <c r="S36" i="2"/>
  <c r="T182" i="2"/>
  <c r="V182" i="2"/>
  <c r="U182" i="2"/>
  <c r="U20" i="2"/>
  <c r="V20" i="2"/>
  <c r="T20" i="2"/>
  <c r="V42" i="2"/>
  <c r="U42" i="2"/>
  <c r="T42" i="2"/>
  <c r="V109" i="2"/>
  <c r="T109" i="2"/>
  <c r="U109" i="2"/>
  <c r="S176" i="2"/>
  <c r="S65" i="2"/>
  <c r="S19" i="2"/>
  <c r="S111" i="2"/>
  <c r="V174" i="2"/>
  <c r="U174" i="2"/>
  <c r="T174" i="2"/>
  <c r="U171" i="2"/>
  <c r="T171" i="2"/>
  <c r="V171" i="2"/>
  <c r="T52" i="2"/>
  <c r="V52" i="2"/>
  <c r="U52" i="2"/>
  <c r="V175" i="2"/>
  <c r="U175" i="2"/>
  <c r="T175" i="2"/>
  <c r="T104" i="2"/>
  <c r="V104" i="2"/>
  <c r="U104" i="2"/>
  <c r="U92" i="2"/>
  <c r="T92" i="2"/>
  <c r="V92" i="2"/>
  <c r="S45" i="2"/>
  <c r="U41" i="2"/>
  <c r="T41" i="2"/>
  <c r="V41" i="2"/>
  <c r="U88" i="2"/>
  <c r="T88" i="2"/>
  <c r="V88" i="2"/>
  <c r="S181" i="2"/>
  <c r="S43" i="2"/>
  <c r="S34" i="2"/>
  <c r="S16" i="2"/>
  <c r="T105" i="2"/>
  <c r="V105" i="2"/>
  <c r="U105" i="2"/>
  <c r="S193" i="2"/>
  <c r="S34" i="3" l="1"/>
  <c r="U34" i="3"/>
  <c r="T34" i="3"/>
  <c r="S20" i="3"/>
  <c r="T20" i="3"/>
  <c r="U20" i="3"/>
  <c r="T28" i="3"/>
  <c r="U28" i="3"/>
  <c r="S28" i="3"/>
  <c r="U27" i="3"/>
  <c r="S27" i="3"/>
  <c r="T27" i="3"/>
  <c r="U185" i="2"/>
  <c r="T185" i="2"/>
  <c r="V185" i="2"/>
  <c r="U39" i="2"/>
  <c r="T39" i="2"/>
  <c r="V39" i="2"/>
  <c r="U113" i="2"/>
  <c r="T113" i="2"/>
  <c r="V113" i="2"/>
  <c r="U43" i="2"/>
  <c r="V43" i="2"/>
  <c r="T43" i="2"/>
  <c r="T45" i="2"/>
  <c r="V45" i="2"/>
  <c r="U45" i="2"/>
  <c r="U65" i="2"/>
  <c r="T65" i="2"/>
  <c r="V65" i="2"/>
  <c r="U176" i="2"/>
  <c r="V176" i="2"/>
  <c r="T176" i="2"/>
  <c r="U181" i="2"/>
  <c r="T181" i="2"/>
  <c r="V181" i="2"/>
  <c r="U193" i="2"/>
  <c r="V193" i="2"/>
  <c r="T193" i="2"/>
  <c r="V107" i="2"/>
  <c r="U107" i="2"/>
  <c r="T107" i="2"/>
  <c r="U34" i="2"/>
  <c r="T34" i="2"/>
  <c r="V34" i="2"/>
  <c r="V111" i="2"/>
  <c r="U111" i="2"/>
  <c r="T111" i="2"/>
  <c r="U36" i="2"/>
  <c r="V36" i="2"/>
  <c r="T36" i="2"/>
  <c r="T18" i="2"/>
  <c r="U18" i="2"/>
  <c r="V18" i="2"/>
  <c r="U16" i="2"/>
  <c r="T16" i="2"/>
  <c r="V16" i="2"/>
  <c r="T35" i="2"/>
  <c r="V35" i="2"/>
  <c r="U35" i="2"/>
  <c r="U90" i="2"/>
  <c r="T90" i="2"/>
  <c r="V90" i="2"/>
  <c r="V19" i="2"/>
  <c r="T19" i="2"/>
  <c r="U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Inka Indriksone</author>
  </authors>
  <commentList>
    <comment ref="H53" authorId="0" shapeId="0" xr:uid="{4DFD2BA7-0C05-4D88-86E4-E1419EA6B7DD}">
      <text>
        <r>
          <rPr>
            <b/>
            <sz val="9"/>
            <color indexed="81"/>
            <rFont val="Tahoma"/>
            <family val="2"/>
            <charset val="186"/>
          </rPr>
          <t>Inka Indriksone:</t>
        </r>
        <r>
          <rPr>
            <sz val="9"/>
            <color indexed="81"/>
            <rFont val="Tahoma"/>
            <family val="2"/>
            <charset val="186"/>
          </rPr>
          <t xml:space="preserve">
Pārbaudīt manipulāciju nosaukumus, MK punktu</t>
        </r>
      </text>
    </comment>
    <comment ref="G72" authorId="0" shapeId="0" xr:uid="{DD1F6A6D-D340-4B22-A48A-7991C160A807}">
      <text>
        <r>
          <rPr>
            <b/>
            <sz val="9"/>
            <color indexed="81"/>
            <rFont val="Tahoma"/>
            <family val="2"/>
            <charset val="186"/>
          </rPr>
          <t>Inka Indriksone:</t>
        </r>
        <r>
          <rPr>
            <sz val="9"/>
            <color indexed="81"/>
            <rFont val="Tahoma"/>
            <family val="2"/>
            <charset val="186"/>
          </rPr>
          <t xml:space="preserve">
Jāmaina nosaukums - Medtronic nedrīkst būt, Lindai jautāt</t>
        </r>
      </text>
    </comment>
  </commentList>
</comments>
</file>

<file path=xl/sharedStrings.xml><?xml version="1.0" encoding="utf-8"?>
<sst xmlns="http://schemas.openxmlformats.org/spreadsheetml/2006/main" count="1701" uniqueCount="667">
  <si>
    <t>IZSKATĪŠANAS PROCESĀ</t>
  </si>
  <si>
    <t xml:space="preserve">Lai iekļautu jaunu veselības aprūpes pakalpojumu no valsts budžeta līdzekļiem apmaksājamo veselības aprūpes pakalpojumu klāstā vai veiktu esoša veselības aprūpes pakalpojuma tarifa pārrēķinu, ārstniecības iestādei vai ārstniecības personu profesionālajai apvienībai ir jāiesniedz Nacionālajā veselības dienestā iesniegums un aizpildīta iesnieguma pielikuma veidlapa. </t>
  </si>
  <si>
    <t>Skatīt iesnieguma pielikuma veidlapu</t>
  </si>
  <si>
    <t>Šajā darblapā apkopota informācija par jaunajām manipulācijām, kas šobrīd tiek izvērtētas, un spēkā esošām manipulācijām, kuru tarifi/apmaksas nosacījumi tiek pārskatīti.</t>
  </si>
  <si>
    <t>Jaunas un uz tarifa pārrēķinu iesniegtas esošas manipulācijas, kas Dienestā šobrīd tiek vērtētas</t>
  </si>
  <si>
    <t>Nr.</t>
  </si>
  <si>
    <t>Datums</t>
  </si>
  <si>
    <t>Iesniedzējs</t>
  </si>
  <si>
    <t>Sadaļas nosaukums manipulāciju sarakstā</t>
  </si>
  <si>
    <t>Manipulācijas kods</t>
  </si>
  <si>
    <t>Manipulācijas nosaukums</t>
  </si>
  <si>
    <t>Jauna manipulācija/esošas manipulācijas pārrēķins/lūgums svītrot</t>
  </si>
  <si>
    <t>Piezīmes</t>
  </si>
  <si>
    <t>08.02.2023.</t>
  </si>
  <si>
    <t>SIA "Rīgas Austrumu klīniskā universitātes slimnīca"</t>
  </si>
  <si>
    <t>Traumatoloģija</t>
  </si>
  <si>
    <t>Punkcijas biopsija operāciju zālē</t>
  </si>
  <si>
    <t>Esošas manipulācijas pārrēķins</t>
  </si>
  <si>
    <t>Uzsākta izskatīšana</t>
  </si>
  <si>
    <t>Vaļēja kaulu, muskulatūras, cīpslu, limfmezglu biopsija, ļaundabīgu ādas un mīksto audu veidojumu ekscīzija (operāciju zālē)</t>
  </si>
  <si>
    <t xml:space="preserve"> - </t>
  </si>
  <si>
    <t>Skriemeļu punkcijas biopsija</t>
  </si>
  <si>
    <t>Jauna manipulācija</t>
  </si>
  <si>
    <t>Skriemeļu vaļēja biopsija</t>
  </si>
  <si>
    <t>16.01.2023.</t>
  </si>
  <si>
    <t>VSIA "Paula Stradiņa klīniskā universitātes slimnīca"</t>
  </si>
  <si>
    <t>-</t>
  </si>
  <si>
    <t>NGAL Neitrofīlās gelatināzes asociētais lipokalīns</t>
  </si>
  <si>
    <t>09.01.2023.</t>
  </si>
  <si>
    <t>Anestēzijas pakalpojumi</t>
  </si>
  <si>
    <t>Nervu pinumu anestēzija, pirmā stunda. Manipulāciju lieto pacientam, kurš atrodas operāciju zālē</t>
  </si>
  <si>
    <t>Nervu pinumu anestēzija par katru nākamo stundu, sākot no otrās stundas. Manipulāciju lieto pacientam, kurš atrodas operāciju zālē</t>
  </si>
  <si>
    <t>Spinālā anestēzija pirmās divas stundas</t>
  </si>
  <si>
    <t>Īslaicīga intravenozā anestēzija līdz 30 minūtēm. Nenorādīt kopā ar manipulācijām 04142 un 04143</t>
  </si>
  <si>
    <t>Īslaicīga intravenozā anestēzija par katrām nākamajām 30 minūtēm. Nenorādīt kopā ar manipulācijām 04142 un 04143</t>
  </si>
  <si>
    <t>Vispārējā anestēzija ar endotraheālo metodi par pirmo stundu</t>
  </si>
  <si>
    <t>Piemaksa vispārējai anestēzijai ar endotraheālo metodi par katru nākamo stundu, sākot no otrās stundas</t>
  </si>
  <si>
    <t>Totālā intravenozā anestēzija (TIVA) par pirmo stundu. Nenorādīt kopā ar manipulācijām 04142 un 04143</t>
  </si>
  <si>
    <t>05.01.2023.</t>
  </si>
  <si>
    <t>VSIA "Bērnu klīniskā universitātes slimnīca"</t>
  </si>
  <si>
    <t>Ģenētika</t>
  </si>
  <si>
    <t>Taukskābju oksidācijas traucējumu un organisko acidūriju jaundzimušo skrīnings no sausa asins piliena</t>
  </si>
  <si>
    <t>12.12.2022.</t>
  </si>
  <si>
    <t>Laboratorijas izmeklēkumi</t>
  </si>
  <si>
    <t>Anti-CCP noteikšana</t>
  </si>
  <si>
    <t>Anti-beta 2 glikoproteīna Gg, IgM, IgA noteikšana</t>
  </si>
  <si>
    <t>Lupus antikoagulanta noteikšana</t>
  </si>
  <si>
    <t>Serozo dobumu šķidrumu klīniska izmeklēšana</t>
  </si>
  <si>
    <t>Uzsākta izskatīšana.</t>
  </si>
  <si>
    <t>Streptococcus pneumoniae antigēna noteikšana (ekspresstests)</t>
  </si>
  <si>
    <t>Vankomicīna koncentrācijas noteikšana</t>
  </si>
  <si>
    <t>AS „AIWA Clinic”</t>
  </si>
  <si>
    <t>Gastroenteroloģija</t>
  </si>
  <si>
    <t>Gastric Bypass</t>
  </si>
  <si>
    <t>Valsts sabiedrība ar ierobežotu atbildību "Paula Stradiņa klīniskā universitātes slimnīca"</t>
  </si>
  <si>
    <t>Endoskopiska sleeve gastroplastija</t>
  </si>
  <si>
    <t>Traumatoloģija, ortopēdija, strutainā ķirurģija</t>
  </si>
  <si>
    <t>Q78.0 osteogenesis imperfecta (kaulu trauslums) APRĪKOJUMS</t>
  </si>
  <si>
    <t>Q78.0 osteogenesis imperfecta (kaulu trauslums) IMPLANTS</t>
  </si>
  <si>
    <t>Laboratorijas izmeklējumi</t>
  </si>
  <si>
    <t>Nātrijurētisko peptīdu (B-tipa nātrijurētiskais peptīds
vai N termināla pro-B tipa nātrijurētiskais peptīds)
noteikšana</t>
  </si>
  <si>
    <t>Vitamīns D</t>
  </si>
  <si>
    <t>Feritīns</t>
  </si>
  <si>
    <t>Pilna asins aina (klīniskā asins aina, leikocītu formula, EGĀ)</t>
  </si>
  <si>
    <t>Nepilna asins aina (hemoglobīns, eritrocīti, leikocīti, trombocīti, hematokrīts). Papildus nenorādīt manipulāciju 40010</t>
  </si>
  <si>
    <t>Glikoze asinīs</t>
  </si>
  <si>
    <t>Tireotropais hormons TSH</t>
  </si>
  <si>
    <t>CRO (C reaktīvais olbaltums)</t>
  </si>
  <si>
    <t>Bilirubīns</t>
  </si>
  <si>
    <t>Triglicerīdi</t>
  </si>
  <si>
    <t>ZBL holesterīna līmenis asinīs – koncentrācija, mazāka par 2,0 mmol/L</t>
  </si>
  <si>
    <t>ZBL holesterīna līmenis asinīs – koncentrācija no 2,0 mmol/L līdz 2,5 mmol/L</t>
  </si>
  <si>
    <t>ZBL holesterīna līmenis asinīs – koncentrācija, lielāka par 2,5 mmol/L</t>
  </si>
  <si>
    <t>Urīnskābe</t>
  </si>
  <si>
    <t>Urīnviela</t>
  </si>
  <si>
    <t>ABL - holesterīns (tiešā metode)</t>
  </si>
  <si>
    <t>Kopējais holesterīna līmenis asinīs - koncentrācija, lielāka par 5 mmol/L</t>
  </si>
  <si>
    <t>Protrombīns, protrombīna komplekss un INR</t>
  </si>
  <si>
    <t>Aktivētais parciālais tromboplastīna laiks (APTL)</t>
  </si>
  <si>
    <t>D-dimēri (kvantitatīvi)</t>
  </si>
  <si>
    <t>Kopējais olbaltums</t>
  </si>
  <si>
    <t>Reimatoīdais faktors (kvantitatīvi)</t>
  </si>
  <si>
    <t>46143</t>
  </si>
  <si>
    <t>PSA – prostatas specifiskais antigēns. Izmeklējuma rezultāts - norma</t>
  </si>
  <si>
    <t>Dzelzs</t>
  </si>
  <si>
    <t>Vitamīns B 12</t>
  </si>
  <si>
    <t>Laktātdehidrogenāze</t>
  </si>
  <si>
    <t>Glikohemoglobīns. Izmeklējuma rezultāts - HbA1C līmenis 6,4 % un zemāks</t>
  </si>
  <si>
    <t>Anti-HCV</t>
  </si>
  <si>
    <t>Lipāze</t>
  </si>
  <si>
    <t>Fosfors</t>
  </si>
  <si>
    <t>24.10.2022.</t>
  </si>
  <si>
    <t>Sirds un asinsvadu sistēma</t>
  </si>
  <si>
    <t>Hiperbārā oksigenācija, par katru pilnu stundu</t>
  </si>
  <si>
    <t>30.09.2022.</t>
  </si>
  <si>
    <t>SIA "Latvijas plastiskās, rekonstruktīvās un mikroķirurģijas centrs"</t>
  </si>
  <si>
    <t>Plastiskā ķirurģija</t>
  </si>
  <si>
    <t>Neirolīze mikroķirurģiskā tehnikā</t>
  </si>
  <si>
    <t>Vēnas transplantāta izdalīšana mikroķirurģiskā tehnikā</t>
  </si>
  <si>
    <t>31.08.2022.</t>
  </si>
  <si>
    <t>Laktāta noteikšana likvorā</t>
  </si>
  <si>
    <t>04.07.2022.</t>
  </si>
  <si>
    <t> Dzemdniecība -Ginekoloģija</t>
  </si>
  <si>
    <t>Ginekoloģiskā laparoskopija</t>
  </si>
  <si>
    <t>Colporrhaphia laparoscopica</t>
  </si>
  <si>
    <t>salpingektomija / salpingostomija / adneksektomija</t>
  </si>
  <si>
    <t>Laparoskopiskā cistektomja ar kopējo virsmu līdz 5 cm</t>
  </si>
  <si>
    <t>Laparoskopiskā cistektomja ar kopējo virsmu virs 5 cm</t>
  </si>
  <si>
    <t>Laparoskopiskā saaugumu pārdalīšana</t>
  </si>
  <si>
    <t>endometriozes perēkļu vaporizācija \ ekscīzija ( virspusējas endometriozes gadījumā )</t>
  </si>
  <si>
    <t xml:space="preserve">Dziļās endometriozes mezgla ekscīzija </t>
  </si>
  <si>
    <t>Olvadu caurlaidības pārbaude ar kontrastvielu</t>
  </si>
  <si>
    <t>Sakrokolpopeksija / pektopeksija ar / bez sintētiska implanta izmatošanu (bez implanta vērtības)</t>
  </si>
  <si>
    <t>Metroplastija</t>
  </si>
  <si>
    <t>10.06.2022.</t>
  </si>
  <si>
    <t>Bērnu klīniskā universitātes slimnīca</t>
  </si>
  <si>
    <t>Neiroķirurģija</t>
  </si>
  <si>
    <t>Piemaksa par stereoelektroencefalogrāfiju pie manipulācijas 24065</t>
  </si>
  <si>
    <t>24.05.2022.</t>
  </si>
  <si>
    <t>Imunoloģija - šūnu imunoloģija</t>
  </si>
  <si>
    <t>Akūtas leikozes orientējošais protokols (ALOT)
Atbilstoši NOPHO protokolam</t>
  </si>
  <si>
    <t>Rīgas Austrumu klīniskā universitātes slimnīca</t>
  </si>
  <si>
    <t>Oftalmoloģija</t>
  </si>
  <si>
    <t>Rutēna un joda oplikatora lietošana acs melanomas ārstēšanai</t>
  </si>
  <si>
    <t>Paula Stradiņa klīniskā universitātes slimnīca</t>
  </si>
  <si>
    <t>Citās sadaļās neiekļautās manipulācijas</t>
  </si>
  <si>
    <t>Nosūtījums uz papildus izmeklējumiem (PET/CT,  Genoma visaptveroša profilēšana ar nākamās paaudzes sekvencēšanu (NGS) u.c.)</t>
  </si>
  <si>
    <t>Nosūtījums uz dinamisko novērošanu</t>
  </si>
  <si>
    <t>Neonatoloģija un pediatrija</t>
  </si>
  <si>
    <t>Konsultācija- Hronisko slimību pacientu ar īpašām veselības aprūpes vajadzībām ārstniecības, dinamiskās novērošanas nodošana pieaugušo speciālistiem, pacientam sasniedzot 18 gadu vecumu</t>
  </si>
  <si>
    <t>Konsīlijs- Hronisko slimību pacientu ar īpašām veselības aprūpes vajadzībām ārstniecības, dinamiskās novērošanas nodošana pieaugušo speciālistiem, pacientam sasniedzot 18 gadu vecumu</t>
  </si>
  <si>
    <t>Traumatoloģijas un ortopēdijas slimnīca</t>
  </si>
  <si>
    <t>Mugurkaula ķirurģija</t>
  </si>
  <si>
    <t>30022*</t>
  </si>
  <si>
    <t>Mugurkaula kakla daļas mugurējā stabilizācija</t>
  </si>
  <si>
    <t>Tiks mainīts iepriekšējais nosaukums uz šo.</t>
  </si>
  <si>
    <t>30012*</t>
  </si>
  <si>
    <t>Mugurkaula krūšu-jostas daļas mugurējā stabilizācija bez laminektomijas</t>
  </si>
  <si>
    <t>SIA "Cilvēks"</t>
  </si>
  <si>
    <t>Mākslīgās plaušu ventilācijas iekārtas izmantošana pacientam, kuram mājās nepieciešama ilgstoša mākslīgā plaušu ventilācija (par vienu dienu)</t>
  </si>
  <si>
    <t>Manipulācijas pārrēķins jau ir veikts 2019.gadā, tā atrodama arī šī faila darblapā "Pārrēķinātas manipulācijas". Nākotnē nepieciešams izdalīt divas manipulācijas - mākslīgā plaušu ventilācija mājās bērniem (pie "Pārrēķinātās manipulācijas", iekļauti tikai ārstniecības līdzekļi) un šis pats pakalpojums tikai pieaugušiem pacientiem (iekļaujot arī ierīču nolietojumu).</t>
  </si>
  <si>
    <t>Biedrība "Latvijas Mutes, sejas un žokļu ķirurģiju asociācija"</t>
  </si>
  <si>
    <t>Sejas skeleta ievainojumu un slimību ārstēšana sejas-žokļu ķirurģijā</t>
  </si>
  <si>
    <t>29206*</t>
  </si>
  <si>
    <t xml:space="preserve">Mīksto audu defektu aizvietošana ar audiem no attāliem rajoniem </t>
  </si>
  <si>
    <t>29171*</t>
  </si>
  <si>
    <t xml:space="preserve">Dziļi novietoto veidojumu izgriešana (kakla cista, dermoīda cista) </t>
  </si>
  <si>
    <t>29169*</t>
  </si>
  <si>
    <t xml:space="preserve">Hemangiomas un limfangiomas ekstirpācija </t>
  </si>
  <si>
    <t>29239*</t>
  </si>
  <si>
    <t>Ekspandera izņemšana un plastika ar izstieptiem audiem</t>
  </si>
  <si>
    <t>29237*</t>
  </si>
  <si>
    <t>Transplantātu ņemšana – brīvā āda</t>
  </si>
  <si>
    <t>29227*</t>
  </si>
  <si>
    <t>Sejas mīmikas muskuļu paralīzes ķirurģiska korekcija – mioplastika ar m. Masseter</t>
  </si>
  <si>
    <t>29203*</t>
  </si>
  <si>
    <t xml:space="preserve">Rētas, garākas par 10 cm, izgriešana bez plastikas paņēmieniem </t>
  </si>
  <si>
    <t>29025*</t>
  </si>
  <si>
    <t>Repozīcija un retensija vairākās vietās lauztam apakšžoklim, apakšžoklim ar šķembu lūzumu vai lūzumam ar kaulu audu defektu</t>
  </si>
  <si>
    <t>29036*</t>
  </si>
  <si>
    <t>Apakšžokļa osteosintēze ar metāla plāksnīti ar e/o pieeju vienpusēja lūzuma gadījumā</t>
  </si>
  <si>
    <t>29037*</t>
  </si>
  <si>
    <t>Apakšžokļa osteosintēze ar metāla plāksnīti ar i/o pieeju vienpusēja lūzuma gadījumā</t>
  </si>
  <si>
    <t>29090*</t>
  </si>
  <si>
    <t>Osteosintēzes plāksnītes izņemšana (operācija)</t>
  </si>
  <si>
    <t>29098*</t>
  </si>
  <si>
    <t>Vienā vietā lauzta žokļa šinēšana (lauzts un neievainots) un zoba ekstrakcija no lūzuma spraugas, un intraorālā ekstrafokālā fiksācija ar Kiršnera stiepli (operāciju zālē)</t>
  </si>
  <si>
    <t>Otorinolaringoloģija</t>
  </si>
  <si>
    <t>18207*</t>
  </si>
  <si>
    <t>Plastiskās un rekonstruktīvās operācijas mutes dobumā ar vietējiem audiem</t>
  </si>
  <si>
    <t>18260*</t>
  </si>
  <si>
    <t>Pieauss siekalu dziedzera ekstirpācija, saglabājot sejas nerva (n. facialis) zarus ļaundabīga audzēja gadījumā</t>
  </si>
  <si>
    <t>18261*</t>
  </si>
  <si>
    <t>Komplicēta pieauss siekalu dziedzera rezekcija ļaundabīga audzēja gadījumā</t>
  </si>
  <si>
    <t>29155*</t>
  </si>
  <si>
    <t>Vanaha operācija</t>
  </si>
  <si>
    <t>29230*</t>
  </si>
  <si>
    <t>Sejas mīmikas muskuļu paralīzes ķirurģiska korekcija – blephororrhaphia</t>
  </si>
  <si>
    <t>18178*</t>
  </si>
  <si>
    <t>Bojātas ārējās auss rezekcija</t>
  </si>
  <si>
    <t>18180*</t>
  </si>
  <si>
    <t>Pieauss rajona iedzimtu fistulu ekscīzija</t>
  </si>
  <si>
    <t>18187*</t>
  </si>
  <si>
    <t>Mēles labdabīgu jaunveidojumu ekscīzija</t>
  </si>
  <si>
    <t>18196*</t>
  </si>
  <si>
    <t>Zemžokļa siekalu dziedzera ekstirpācija un/vai izvadu liģēšana</t>
  </si>
  <si>
    <t>18205*</t>
  </si>
  <si>
    <t>Labdabīgu jaunveidojumu ekscīzija aukslējās</t>
  </si>
  <si>
    <t>18208*</t>
  </si>
  <si>
    <t>Plastiskās un rekonstruktīvās operācijas mutes dobumā ar lēveru uz asinsvadu kājiņas</t>
  </si>
  <si>
    <t>18213*</t>
  </si>
  <si>
    <t>Hipertrofētu rētu (keloīdu) ekscīzija galvas, sejas un kakla rajonā</t>
  </si>
  <si>
    <t>18250*</t>
  </si>
  <si>
    <t>Radikāla kakla limfmezglu ekstirpācija ļaundabīga audzēja gadījumā vienā pusē (Crileoperācija)</t>
  </si>
  <si>
    <t>29173*</t>
  </si>
  <si>
    <t>Augšžokļa vai apakšžokļa vienas puses daļas rezekcija</t>
  </si>
  <si>
    <t>29175*</t>
  </si>
  <si>
    <t>Visa augšžokļa vai apakšžokļa rezekcija</t>
  </si>
  <si>
    <t>29207*</t>
  </si>
  <si>
    <t>Mīksto audu defektu aizvietošana sejas rajonā ar lēveri uz asinsvadu kājiņas</t>
  </si>
  <si>
    <t>29208*</t>
  </si>
  <si>
    <t>Mīksto audu defektu aizvietošana no citām ķermeņa daļām</t>
  </si>
  <si>
    <t>18247*</t>
  </si>
  <si>
    <t>Ārējās auss rezekcija ļaundabīga audzēja gadījumā</t>
  </si>
  <si>
    <t>18248*</t>
  </si>
  <si>
    <t>Ārējās auss amputācija ļaundabīga audzēja gadījumā</t>
  </si>
  <si>
    <t>18249*</t>
  </si>
  <si>
    <t>Konservatīvi neapturamas asiņošanas operatīva ārstēšana miega artērijas (a. carotis) sistēmā ar ļaundabīgiem audzējiem galvas–kakla rajonā</t>
  </si>
  <si>
    <t>18265*</t>
  </si>
  <si>
    <t>Ļaundabīga ādas un mīksto audu audzēja ekscīzija</t>
  </si>
  <si>
    <t>18266*</t>
  </si>
  <si>
    <t>Komplicēta defekta slēgšana ar lēveru sejas–kakla apvidū</t>
  </si>
  <si>
    <t>18268*</t>
  </si>
  <si>
    <t>Lūpas rezekcija ļaundabīga audzēja gadījumā</t>
  </si>
  <si>
    <t>29083*</t>
  </si>
  <si>
    <t>Asiņošanas apturēšana ar asinsvadu liģēšanu – a. carotis communis, a. carotis externa</t>
  </si>
  <si>
    <t>29084*</t>
  </si>
  <si>
    <t>Asiņošanas apturēšana ar asinsvadu liģēšanu – a. temporalis superficialis, a. facialis</t>
  </si>
  <si>
    <t>29147*</t>
  </si>
  <si>
    <t>Intraorāla siekalu dziedzera fistulas operācija</t>
  </si>
  <si>
    <t>29148*</t>
  </si>
  <si>
    <t>Ekstraorāla siekalu fistulas slēgšana</t>
  </si>
  <si>
    <t>29149*</t>
  </si>
  <si>
    <t>Intraorāla siekalakmens izņemšana no siekalu izvada</t>
  </si>
  <si>
    <t>29150*</t>
  </si>
  <si>
    <t>Intraorāla siekalakmens izņemšana no siekalu dziedzera</t>
  </si>
  <si>
    <t>Mīksto audu un/vai limfmezglu biopsija</t>
  </si>
  <si>
    <t>Traucējošu gļotādas saišu, muskuļu piestiprinājuma vietu vai deformēta alveolārā izauguma daļas novēršana priekšzobu rajonā vai vienā žokļa pusē vienā seansā</t>
  </si>
  <si>
    <t>29189*</t>
  </si>
  <si>
    <t>Mutes dobuma pamatnes vai vestibulum plastika priekšzobu rajonā vai vienā žokļa pusē</t>
  </si>
  <si>
    <t>Lūpas saitītes atbrīvošana un septum novājināšana izteiktas diastēmas gadījumā</t>
  </si>
  <si>
    <t>29196*</t>
  </si>
  <si>
    <t>Mēles saitītes atbrīvošana ar Z plastiku</t>
  </si>
  <si>
    <t>29197*</t>
  </si>
  <si>
    <t>Mēles saitītes atbrīvošana ar brīvas ādas transplantāciju</t>
  </si>
  <si>
    <t>29201 Rētas izgriešana bez plastikas paņēmieniem – līdz 5 cm</t>
  </si>
  <si>
    <t>29202*</t>
  </si>
  <si>
    <t>5–10 cm rētas izgriešana bez plastikas paņēmieniem</t>
  </si>
  <si>
    <t>29209*</t>
  </si>
  <si>
    <t>Rētu izgriešana, lietojot brīvās ādas plastikas metodi</t>
  </si>
  <si>
    <t>29225*</t>
  </si>
  <si>
    <t>Sejas mīmikas muskuļu paralīzes ķirurģiska korekcija – intraorālā miotomija</t>
  </si>
  <si>
    <t>29226*</t>
  </si>
  <si>
    <t>Sejas mīmikas muskuļu paralīzes ķirurģiska korekcija – ādas un zemādas ekscīzija</t>
  </si>
  <si>
    <t>Nacionālais rehabilitācijas centrs "Vaivari"</t>
  </si>
  <si>
    <t>Rehabilitācija</t>
  </si>
  <si>
    <t>Reitterapijas nodarbība bērniem, 10 minūtes</t>
  </si>
  <si>
    <t>26.07.2019. piedāvāts aprēķinātais tarifs, bet - saskaņā ar iesniedzēja papildus iesniegto informāciju 20.09.2019. - tiek turpināts tarifa aprēķina process, iesniedzējs nepiekta piedāvātajam tarifan, bet gan sasauca iekšējo sapulci un nobalsoja, ka maksas tarifs tiek pacelts</t>
  </si>
  <si>
    <t>Prioritāro pasākumu kopsavilkums (2023.-2025.gadam)</t>
  </si>
  <si>
    <t>Nr.
p.k.</t>
  </si>
  <si>
    <t>Prioritāra pasākuma kods</t>
  </si>
  <si>
    <t>Prioritāra pasākuma nosaukums</t>
  </si>
  <si>
    <t>Pasākuma doma īsumā (pieejamības uzlabošana, jauns pasākums, tarifa izmaiņas, no plāna pasākumiem izrietošs u.c.)</t>
  </si>
  <si>
    <t>Budžeta programmas (apakšprogrammas)
kods un nosaukums</t>
  </si>
  <si>
    <t>Manipulācijas pašreizējais tarifs 2022.g., eiro</t>
  </si>
  <si>
    <t>Manipulācijas pārrēķinātais vai jauns tarifs, eiro</t>
  </si>
  <si>
    <t>Manipulācijas tarifam nepieciešamais finansējums (uz 1 manipulāciju), eiro 2023. gads</t>
  </si>
  <si>
    <t>Papildus nepieciešamais valsts budžeta finansējums, euro</t>
  </si>
  <si>
    <t>Manipulācijas plānotās nosaukuma izmaiņas, ja plānotas. Ja nav plānotas – rakstīt Bez izmaiņām.</t>
  </si>
  <si>
    <t>Vidējais manipulāciju skaits gadā (saskaņā ar statistikas datiem par 1 kalendāro gadu) 2023. gadam</t>
  </si>
  <si>
    <t>Nepieciešamais finansējums gadā, eiro 2023.gadam</t>
  </si>
  <si>
    <t>2024.gadam</t>
  </si>
  <si>
    <t>2025.gadam</t>
  </si>
  <si>
    <t>Turpmāk ik gadu 
(ja pasākums nav terminēts)</t>
  </si>
  <si>
    <t>AP</t>
  </si>
  <si>
    <t>DS</t>
  </si>
  <si>
    <t>SP</t>
  </si>
  <si>
    <t>KOPĀ</t>
  </si>
  <si>
    <t>PP_05</t>
  </si>
  <si>
    <t>Tiesas noteikta ekspertīze psihiatrijā</t>
  </si>
  <si>
    <t>Tarifa pārrēķins</t>
  </si>
  <si>
    <t>33.18.00 Plānveida stacionāro veselības aprūpes pakalpojumu nodrošināšana</t>
  </si>
  <si>
    <t>Vienas tiesas noteiktas ambulatorās vai stacionārās psihiatriskās vai psiholoģiskās ekspertīzes veikšana un atzinuma sagatavošana (izņemot VSIA "Rīgas psihiatrijas un narkoloģijas centrs" tiesu psihiatrisko ekspertīžu nodaļā ar apsardzi veiktās ekspertīzes). Kompleksās tiesu psihiatriskās–tiesu psiholoģiskās ekspertīzes gadījumā norāda divas reizes</t>
  </si>
  <si>
    <t>Bez izmaiņām</t>
  </si>
  <si>
    <t>33.16.00 Pārējo ambulatoro veselības aprūpes pakalpojumu nodrošināšana</t>
  </si>
  <si>
    <t>PP_06</t>
  </si>
  <si>
    <t>Ārstnieciska plazmaferēze ar automātisko asins separatoru</t>
  </si>
  <si>
    <t>Ārstnieciskā plazmaferēze ar automātisko asins separatoru (2 stundas)</t>
  </si>
  <si>
    <t>PP_07</t>
  </si>
  <si>
    <t>Abdominālā ķirurģija un proktoloģija</t>
  </si>
  <si>
    <t>21103*</t>
  </si>
  <si>
    <t>Totāla ekstraperitoneāla trūces plastika (TEP) (apmaksā tikai ambulatori vai dienas stacionārā. Diennakts stacionārā apmaksā gadījumā, ja pacientam kontrindikāciju dēļ nav iespējams veikt dienas stacionārā)</t>
  </si>
  <si>
    <t>21193*</t>
  </si>
  <si>
    <t>Piemaksa pie hemoroidektomijām, prolapsa operācijām un starpenes plastiskajām operācijām ar Longo cirkulārā šuvēja komplektu 33 mm (PPH)</t>
  </si>
  <si>
    <t>Jauns veselības aprūpes pakalpojums</t>
  </si>
  <si>
    <t>Jauna</t>
  </si>
  <si>
    <t>Piemaksa par Evicel līmes lietošanu (1 ml)</t>
  </si>
  <si>
    <t>Piemaksa par želatīna pulvera hemostatiķi ar trombīnu  šļircē un papildpiederumiem</t>
  </si>
  <si>
    <t>Laparoskopiska apendektomija</t>
  </si>
  <si>
    <t>PP_10</t>
  </si>
  <si>
    <t>Tarifu pārrēķins koagulācijā</t>
  </si>
  <si>
    <t>Fibrīna polimerizācijas traucējumu noteikšana</t>
  </si>
  <si>
    <t>Heparīna ietekmes noteikšana</t>
  </si>
  <si>
    <t>Anti-Xa faktora aktivitāte</t>
  </si>
  <si>
    <t>PP_11</t>
  </si>
  <si>
    <t>Oftolmaloģija</t>
  </si>
  <si>
    <t>17101</t>
  </si>
  <si>
    <t>Tonometrija abām acīm</t>
  </si>
  <si>
    <t>17259</t>
  </si>
  <si>
    <t>Piemaksa par salokāmās lēcas lietošanu</t>
  </si>
  <si>
    <t>17271</t>
  </si>
  <si>
    <t>Intraokulāra lēcas implantācija mugurējā kamerā</t>
  </si>
  <si>
    <t>17304</t>
  </si>
  <si>
    <t>Vitreālā ķirurģija (caur pars plana)</t>
  </si>
  <si>
    <t>Priekšējā vitrektomija</t>
  </si>
  <si>
    <t>PP_12</t>
  </si>
  <si>
    <t>Aritmoloģija</t>
  </si>
  <si>
    <t>06051*</t>
  </si>
  <si>
    <t>Transezofageāla elektrofizioloģiska izmeklēšana aritmiju diagnostikai</t>
  </si>
  <si>
    <t>06052*</t>
  </si>
  <si>
    <t>Transezofageāla elektrokardiostimulācija aritmijas terapijai</t>
  </si>
  <si>
    <t>06054*</t>
  </si>
  <si>
    <t>Piemaksa manipulācijām 06051, 06052 par elektrodu (zondi)</t>
  </si>
  <si>
    <t>06158*</t>
  </si>
  <si>
    <t>Piemaksa manipulācijai 06141 par implantējamās ilgstošas elektrokardiogrammas monitorēšanas diagnostiskās iekārtas lietošanu</t>
  </si>
  <si>
    <t>06061*</t>
  </si>
  <si>
    <t>Intrakardiāla elektrofizioloģiska izmeklēšana aritmiju diagnostikai</t>
  </si>
  <si>
    <t>06062*</t>
  </si>
  <si>
    <t>Radiofrekventā katetra ablācija ar trīsdimensiju potenciālu reģistrācijas lietošanu</t>
  </si>
  <si>
    <t>Aritmiju endo/epikardiāla ablācija, pielietojot sirds kartēšanas sistēmu</t>
  </si>
  <si>
    <t>06063*</t>
  </si>
  <si>
    <t>Piemaksa par elektroda endokardiālai izmeklēšanai un katetra ablācijai lietošanu</t>
  </si>
  <si>
    <t>Piemaksa par ablācijas katetru sirds aritmiju ārstēšanai</t>
  </si>
  <si>
    <t>06065*</t>
  </si>
  <si>
    <t>Piemaksa pie manipulācijām 06061, 06062 par elektrodu endokardiālai izmeklēšanai</t>
  </si>
  <si>
    <t>Piemaksa pie manipulācijas 06061 par katetriem intrakardiālai elektrofizioloģiskai izmeklēšanai</t>
  </si>
  <si>
    <t>06140*</t>
  </si>
  <si>
    <t>Elektrokardiostimulatora/defibrilatora ekstirpācija</t>
  </si>
  <si>
    <t>PP_13</t>
  </si>
  <si>
    <t>Scintigrāfija</t>
  </si>
  <si>
    <t>Sirds muskuļa statiskā scintigrāfija ar miokardiotropiem RFP, sinhronizēta ar EKG miera stāvoklī</t>
  </si>
  <si>
    <t>Sirds muskuļa statiskā scintigrāfija ar miokardiotropiem RFP, sinhronizēta ar EKG slodzē</t>
  </si>
  <si>
    <t>Vairogdziedzera radiometrija ar 131J vai 99m-TC pertehnetātu</t>
  </si>
  <si>
    <t>Limfātiskās sistēmas scintigrāfiskā izmeklēšana</t>
  </si>
  <si>
    <t>PP_15</t>
  </si>
  <si>
    <t>Antimikrobiālās rezistences plāna 2023-2027</t>
  </si>
  <si>
    <t>33.14.00. Primārās ambulatorās veselības aprūpes nodrošināšana</t>
  </si>
  <si>
    <t>SAVA speciālista pirmreizēja attālināta konsultācija klātienes konsultācijas vietā, t.sk. dokumentācijas aizpildīšana (1.grupa)</t>
  </si>
  <si>
    <t>PP_17</t>
  </si>
  <si>
    <t>Heparīna inducētās trombocitopēnijas tests. IgG antivielas pret PF4/heparīna kompleksu ar hemiluminescences metodi</t>
  </si>
  <si>
    <t>PP_18</t>
  </si>
  <si>
    <t>Perorāla endoskopiska tiešas vizualizācijas holangiopankreatoskopija un mehāniska litotripsija perorālas endoskopiskas tiešas vizualizācijas holangiopankreatoskopijas laikā</t>
  </si>
  <si>
    <t>Perorāla endoskopiska tiešas vizualizācijas holangiopankreatoskopija-papildfinansējums</t>
  </si>
  <si>
    <t>Mehāniska litotripsija perorālas endoskopiskas tiešas vizualizācijas holangiopankreatoskopijas laikā- papildfinansējums</t>
  </si>
  <si>
    <t>PP_24</t>
  </si>
  <si>
    <t>Jaunas piemaksas par filtriem un citrāta antikoagulāciju</t>
  </si>
  <si>
    <t>Piemaksa manipulācijām 19275, 19302, 19305, 19307 par vienu diennakti par ogļskābās gāzes adsorbcijas filtru - kolonna (ECCO2R vai analogs)</t>
  </si>
  <si>
    <t>Piemaksa manipulācijām 19275, 19302, 19305, 19307 par vienu diennakti par ogļskābās gāzes adsorbcijas filtru - kolonna (ECCO2R vai analogs)      (Šobrīd manipulāciju apmaksā pacientiem ar diagnozi  U07.1. Manipulāciju apmaksā līdz 30.06.2022. saskaņā ar MK noteikumu Nr.555 243.punktā noteikto.)</t>
  </si>
  <si>
    <t>Piemaksa manipulācijām 19302 un 19305 par vienu diennakti, pielietojot papildu citokinīnu adsorbcijas filtru</t>
  </si>
  <si>
    <t>Piemaksa manipulācijām 19302 un 19305 par vienu diennakti, pielietojot papildu citokinīnu adsorbcijas filtru.             (Šobrīd manipulāciju apmaksā pacientiem ar diagnozi  U07.1. Manipulāciju apmaksā līdz 30.06.2022. saskaņā ar MK noteikumu Nr.555 243.punktā noteikto.)</t>
  </si>
  <si>
    <t>Piemaksa manipulācijām 19304, 19305 un 19307 par reģionālu citrāta antikoagulāciju</t>
  </si>
  <si>
    <t>Piemaksa manipulācijām 19304, 19305 un 19307 par reģionālu citrāta antikoagulāciju.                                (Šobrīd manipulāciju apmaksā pacientiem ar diagnozi  U07.1. Manipulāciju apmaksā līdz 30.06.2022. saskaņā ar MK noteikumu Nr.555 243.punktā noteikto.)</t>
  </si>
  <si>
    <t>PP_25</t>
  </si>
  <si>
    <t>Piemaksa par Cell Saver (asins savācēju sistēmu) lietošanu</t>
  </si>
  <si>
    <t>PP_26</t>
  </si>
  <si>
    <t>Piemaksas par radiofrekvences un diodes lāzera izmantošanu ausu, kakla un deguna operācijās</t>
  </si>
  <si>
    <t>Piemaksa par radiofrekvences izmantošanu ausu, kakla un deguna operācijās</t>
  </si>
  <si>
    <t>Piemaksa par diodes lāzera izmantošanu ausu, kakla un deguna operācijās</t>
  </si>
  <si>
    <t>PP_27</t>
  </si>
  <si>
    <t>Potenciālā orgānu donora iestādes izmaksu segšana</t>
  </si>
  <si>
    <t>Finansējums potenciālā orgānu donora iestādes izmaksu segšanai (par potenciālā orgānu donora uzturēšanu, izmeklējumu veikšanu un dalību orgānu izņemšanas operācijā)</t>
  </si>
  <si>
    <t>PP_31</t>
  </si>
  <si>
    <t>Piemaksa par medikamentu pielietošanu anestēzijā</t>
  </si>
  <si>
    <t>Piemaksa par zāļu Hloroprokaīns (Chloroprocaini hydrochloridum 50 mg) 1 ampulas lietošanu reģionālajai anestēzijai</t>
  </si>
  <si>
    <t>Piemaksa par zāļu Dexmedetomidine hydrochloride (200 mcg/2ml) lietošanu</t>
  </si>
  <si>
    <t>PP_34</t>
  </si>
  <si>
    <t>Multiplās sklerozes pacientu novērošana un terapijas efektivitātes izvērtēšana pēc EDSS skalas - papildu finansējums</t>
  </si>
  <si>
    <t>Multiplās sklerozes pacientu novērošana un terapijas efektivitātes izvērtēšana pēc EDSS skalas</t>
  </si>
  <si>
    <t>PP_35</t>
  </si>
  <si>
    <t>Parkinsona slimības motoro un nemotoro simptomu izvērtēšana, Parkinsona slimības, parkinsonisma un Parkinsona-plus sindromu diferenciāldiagnostika</t>
  </si>
  <si>
    <t>Jauns</t>
  </si>
  <si>
    <t>PP_36</t>
  </si>
  <si>
    <t>Pacientu ar koagulācijas traucējumiem – pārmantotu VIII un IX faktora deficītu (hemofilija) ārstēšanas faktisko izmaksu segšana</t>
  </si>
  <si>
    <t>PP_39</t>
  </si>
  <si>
    <t>Stereotaktiskā biopsija</t>
  </si>
  <si>
    <t>PP_41</t>
  </si>
  <si>
    <t>Telerehabilitācija ar Vigo programmatūru pēc insulta vai galvas traumas par vienu stundu</t>
  </si>
  <si>
    <t xml:space="preserve"> SAVA speciālista pirmreizēja attālināta konsultācija klātienes konsultācijas vietā, t.sk. dokumentācijas aizpildīšana (1.grupa</t>
  </si>
  <si>
    <t>PP_42</t>
  </si>
  <si>
    <t>Papildus nepieciešamais finansējums pieskaitāmo izmaksu segšanai</t>
  </si>
  <si>
    <t>45.01.00 Veselības aprūpes finansējuma administrēšana un ekonomiskā novērtēšana</t>
  </si>
  <si>
    <t>PP_43</t>
  </si>
  <si>
    <t>Bērnu paliatīvās aprūpes pakalpojumi pacientiem līdz 24 gadu vecumam BKUS</t>
  </si>
  <si>
    <t>PP_44</t>
  </si>
  <si>
    <t xml:space="preserve">Neiromodulācijas kabineta pakalpojumi SIA "Rīgas Austrumu klīniskās universitātes slimnīca" </t>
  </si>
  <si>
    <t>Programma</t>
  </si>
  <si>
    <t>"Galvas smadzeņu dziļās stimulācijas metode ar Medtronic Activa kustību traucējumu kontroles terapiju"</t>
  </si>
  <si>
    <t xml:space="preserve">“Hronisku sāpju ārstēšana ar muguras smadzeņu stimulāciju” </t>
  </si>
  <si>
    <t xml:space="preserve">“Intratekālās infūzijas sistēmas implantācija hronisku sāpju ārstēšanai” </t>
  </si>
  <si>
    <t>“Intratekālās infūzijas sistēmas implantācija spasticitātes ārstēšanai”</t>
  </si>
  <si>
    <t>PP_45</t>
  </si>
  <si>
    <t>Izmeklējuma Interlaikīns-6 noteikšanai apmaksas nosacījumu papildinājums</t>
  </si>
  <si>
    <t>PP_46</t>
  </si>
  <si>
    <t>Ultrasonogrāfijas manipulāciju pārrēķins un piemaksas</t>
  </si>
  <si>
    <t>Tarifu pārrēķins</t>
  </si>
  <si>
    <t>50697</t>
  </si>
  <si>
    <t>Muskuloskeletālā ultrasonogrāfija</t>
  </si>
  <si>
    <t>Kakla un citu virspusējo audu (t.sk. vairogdziedzera, epitēlijķermenīšu, limfmezglu) ultrasonogrāfija</t>
  </si>
  <si>
    <t>50714</t>
  </si>
  <si>
    <t>Krūšu ultrasonogrāfija</t>
  </si>
  <si>
    <t>50716</t>
  </si>
  <si>
    <t>Prostatas transrektāla ultrasonogrāfija</t>
  </si>
  <si>
    <t>50717</t>
  </si>
  <si>
    <t>Sievietes iegurņa orgānu transabdomināla un/vai transvagināla ultrasonogrāfija</t>
  </si>
  <si>
    <t>50718</t>
  </si>
  <si>
    <t>Transrektāla ultrasonogrāfija</t>
  </si>
  <si>
    <t>50700</t>
  </si>
  <si>
    <t>Vēdera dobuma un retroperitoneālās telpas orgānu ultrasonogrāfija</t>
  </si>
  <si>
    <t>50709</t>
  </si>
  <si>
    <t>Neirosonogrāfija zīdaiņiem (caur avotiņu vai transkraniāli)</t>
  </si>
  <si>
    <t>PP_47</t>
  </si>
  <si>
    <t>Konsīlijs pacientu ar īpašām veselības aprūpes vajadzībām nodošanai pieaugušo speciālistiem, pacientam sasniedzot 18 gadu vecumu</t>
  </si>
  <si>
    <t>PP_48</t>
  </si>
  <si>
    <t>Papildus finansējums pacientiem ar īpašām uztura vajadzībām (Dietoloģijas kabinets,  parenterālās un enterālās barošanas kabinets,  enterālās barošanas maisījumu nodrošināšana bērniem)</t>
  </si>
  <si>
    <t>Finansējums Dietoloģijas kabineta darbībai VSIA "Paula Stradiņa klīniskā univeristātes slimnīca"</t>
  </si>
  <si>
    <t>PP_49</t>
  </si>
  <si>
    <t>Papildu finansējums parenterālās un enterālās barošanas kabinetam SIA "Rīgas Austrumu klīniskā universitātes slimnīca"</t>
  </si>
  <si>
    <t>PP_52</t>
  </si>
  <si>
    <t>Papildus finansējums kibernazim</t>
  </si>
  <si>
    <t>50470</t>
  </si>
  <si>
    <t>Pacienta individuālā plāna sagatavošana stereotaktiskajai radioķirurģijai, pielietojot robotizētu manipulatoru</t>
  </si>
  <si>
    <t>50471</t>
  </si>
  <si>
    <t>Pacienta individuālā plāna 1. frakcijas izpilde, pielietojot robotizētu stereotaktisko radioķirurģiju</t>
  </si>
  <si>
    <t>50472</t>
  </si>
  <si>
    <t>Pacienta individuālā plāna izpilde sākot ar 2. frakciju, pielietojot robotizētu stereotaktisko radioķirurģiju</t>
  </si>
  <si>
    <t>PP_53</t>
  </si>
  <si>
    <t>Nātrijurētisko peptīdu (B-tipa nātrijurētiskais peptīds un N termināla pro-B tipa nātrijurētiskais peptīds) noteikšana</t>
  </si>
  <si>
    <t>41212</t>
  </si>
  <si>
    <t>PP_59</t>
  </si>
  <si>
    <t>Papildus finansējums ģimenes ārstu fiksētai piemaksai par prakses uzturēšanu</t>
  </si>
  <si>
    <t>PP_63</t>
  </si>
  <si>
    <t>DNS analīzes apmaksas nosacījumu paplašināšana</t>
  </si>
  <si>
    <t>Cilvēka genoma DNS izdalīšana</t>
  </si>
  <si>
    <t>DNS analīze, izmantojot polimerāzes ķēdes reakciju cilvēka ģenētisko patoloģiju diagnostikai (vienai mutācijai)</t>
  </si>
  <si>
    <t>PP_64</t>
  </si>
  <si>
    <t>Jaunu tarifu izveide ģenētisko mutāciju noteikšana, izmantojot sekvenēšanu un PĶR metodes</t>
  </si>
  <si>
    <t>CALR - mutācijas noteikšana (reģistrētā MT DNS nukleotīdu sekvence (bāzu secība) jebkurā kodējošā vai nekodējošā DNS rajonā - 1 fragmenta pārbaude/ viena patogēnu varianta pārbaude)</t>
  </si>
  <si>
    <t>JAK2 gēna somatiskās mutācijas p.V617F noteikšana, izmantojot TAS-PCR (trīskāršo alēļu specifisko polimerāzes ķēdes reakciju)</t>
  </si>
  <si>
    <t>PP_65</t>
  </si>
  <si>
    <t>Seksuāli transmisīvo infekciju panelis jauniešiem līdz 25 gadu vecumam</t>
  </si>
  <si>
    <t>Seksuāli transmisīvo infekciju noteikšanas panelis</t>
  </si>
  <si>
    <t>PP_67</t>
  </si>
  <si>
    <t>Tarifa pārrēķins par infiltrācijas anestēzija ar vietējo anestēzijas līdzekli</t>
  </si>
  <si>
    <t>Infiltrācijas anestēzija ar vietējo anestēzijas līdzekli, vada anestēzija kājas vai rokas pirkstam</t>
  </si>
  <si>
    <t>PP_74</t>
  </si>
  <si>
    <t>Tarifu pārrēķins mīksto un cieto audu rekonstrukcijas operācijām pēc sarežģītām mutes, sejas un žokļu onkoloģiskām manipulācijām</t>
  </si>
  <si>
    <t>Mīksto audu defektu aizvietošana ar blakus esošajiem audiem</t>
  </si>
  <si>
    <t>PP_77</t>
  </si>
  <si>
    <t>Norovīrusa antigēna noteikšanaun Rota un adenovīrusa antigēnu noteikšana ātrais tests</t>
  </si>
  <si>
    <t>Norovīrusa antigēna noteikšana ātrais tests</t>
  </si>
  <si>
    <t>Rota un adenovīrusa antigēnu noteikšana ātrais tests</t>
  </si>
  <si>
    <t>PP_94</t>
  </si>
  <si>
    <t>Tarifu pārrēķins oftalmoloģijā (katarakta)</t>
  </si>
  <si>
    <t>Ekstrakapsulāra kataraktas ekstrakcija, izmantojot fakoemulsifikāciju</t>
  </si>
  <si>
    <t>Piemaksa manipulācijai 17257 par vienreizējā fakoemulsifikācijas komplekta lietošanu</t>
  </si>
  <si>
    <t>PP_95</t>
  </si>
  <si>
    <t>Jauns veselības aprūpes pakalpojums oftalmoloģijā (Intravitreālā injekcija ar Afliberceptum)</t>
  </si>
  <si>
    <t>Intravitreālā injekcija ar Afliberceptum</t>
  </si>
  <si>
    <t>PP_97</t>
  </si>
  <si>
    <t>Slimnīcu tīklu attīstība un veselības aprūpes pakalpojumu pieejamības uzlabošana</t>
  </si>
  <si>
    <t>Laboratorijas pakalpojumu pieejamības uzlabošana</t>
  </si>
  <si>
    <t>Metodiskās vadības centru nodrošināšana</t>
  </si>
  <si>
    <t>PP_98</t>
  </si>
  <si>
    <t>Papildus nepieciešamais finansējums digitalizācijas izmaksu segšanai</t>
  </si>
  <si>
    <t>PP_99</t>
  </si>
  <si>
    <t>Jaunas ķirurģiskās manipulācijas autodermoplastikā</t>
  </si>
  <si>
    <t>Autodermoplastika līdz 25 cm2</t>
  </si>
  <si>
    <t>Autodermoplastika no 25 līdz 100cm2</t>
  </si>
  <si>
    <t>Piemaksa par katriem nākamajiem 100 cm2 autodermoplastikai</t>
  </si>
  <si>
    <t>Incīzija operācijas zālē</t>
  </si>
  <si>
    <t>Nekrektomija operācijas zālē</t>
  </si>
  <si>
    <t>Osteonekrektomija osteomielīta gadījumā</t>
  </si>
  <si>
    <t>Brūces slēgšana ar sekundārām šuvēm</t>
  </si>
  <si>
    <t>Piemaksa manipulācijām 20128, 30020, 19118, JAUNS 5, 6, 7 par ultraskaņas debridement iekārtas lietošanu.</t>
  </si>
  <si>
    <t>PP_100</t>
  </si>
  <si>
    <t>Tarifa pārrēķins - Osteoklastiska trepanācija</t>
  </si>
  <si>
    <t>Osteoklastiska trepanācija</t>
  </si>
  <si>
    <t>PP_101</t>
  </si>
  <si>
    <t>Kalprotektīna noteikšana fēcēs</t>
  </si>
  <si>
    <t>PP_103</t>
  </si>
  <si>
    <t>Tarifa pārrēķins - neiroķirurģijā</t>
  </si>
  <si>
    <t>Piemaksa par kavitrona ultraskaņas aspiratora (CUSA) lietošanu (arī uroloģijā, abdominālajā ķirurģijā, neiroķirurģijā)</t>
  </si>
  <si>
    <t>PP_104</t>
  </si>
  <si>
    <t>Jauna manipulācija - Laktāts</t>
  </si>
  <si>
    <t>Laktāts</t>
  </si>
  <si>
    <t>PP_105</t>
  </si>
  <si>
    <t>Sirds-asinsvadu manipulāciju tarifa pārrēķins</t>
  </si>
  <si>
    <t>Veloergomerijas slodzes tests</t>
  </si>
  <si>
    <t>Ehokardiogrāfija ar doplerogrāfiju</t>
  </si>
  <si>
    <t>Brahiocefālo asinsvadu dupleksskenēšana ar krāsas doplerogrāfiju un spektra analīzi</t>
  </si>
  <si>
    <t>Transkraniāla krāskodēta dupleksskenēšana (arī jaundzimušajiem)</t>
  </si>
  <si>
    <t>PP_106</t>
  </si>
  <si>
    <t>Uroloģijas manipulāciju tarifa pārrēķins</t>
  </si>
  <si>
    <t>Priekšdziedzera transuretrālā rezekcija, incīzija vai urīnpūšļa kakla rezekcija</t>
  </si>
  <si>
    <t>Optiska uretrotomija</t>
  </si>
  <si>
    <t>PP_107</t>
  </si>
  <si>
    <t>Laboratorijas aprēķini narkoloģijā</t>
  </si>
  <si>
    <t>54050</t>
  </si>
  <si>
    <t>Izmeklēšana ar enzimātisko imūnnmetodi uz 1 vielas grupu</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</si>
  <si>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</si>
  <si>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</si>
  <si>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</si>
  <si>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</si>
  <si>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</si>
  <si>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</si>
  <si>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</si>
  <si>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</si>
  <si>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</si>
  <si>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</si>
  <si>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</si>
  <si>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</si>
  <si>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</si>
  <si>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</si>
  <si>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</si>
  <si>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</si>
  <si>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</si>
  <si>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</si>
  <si>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</si>
  <si>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</si>
  <si>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</si>
  <si>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</si>
  <si>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</si>
  <si>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</si>
  <si>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</si>
  <si>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</si>
  <si>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</si>
  <si>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</si>
  <si>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</si>
  <si>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</si>
  <si>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</si>
  <si>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</si>
  <si>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</si>
  <si>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</si>
  <si>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</si>
  <si>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</si>
  <si>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</si>
  <si>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</si>
  <si>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</si>
  <si>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</si>
  <si>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</si>
  <si>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</si>
  <si>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</si>
  <si>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</si>
  <si>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</si>
  <si>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</si>
  <si>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</si>
  <si>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</si>
  <si>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</si>
  <si>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</si>
  <si>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</si>
  <si>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</si>
  <si>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</si>
  <si>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</si>
  <si>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</si>
  <si>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</si>
  <si>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</si>
  <si>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</si>
  <si>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</si>
  <si>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</si>
  <si>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</si>
  <si>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</si>
  <si>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</si>
  <si>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</si>
  <si>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</si>
  <si>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</si>
  <si>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</si>
  <si>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</si>
  <si>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54085</t>
  </si>
  <si>
    <t>Alkohola reibuma izmeklējumi izelpojamā gaisā</t>
  </si>
  <si>
    <t>54086</t>
  </si>
  <si>
    <t>Alkohola reibuma laboratoriskie izmeklējumi bioloģiskā vidē</t>
  </si>
  <si>
    <t xml:space="preserve">Izmeklēšana ar mikromatricu tehnoloģiju uz 11 vielu grupām </t>
  </si>
  <si>
    <t>Izmeklēšana ar mikromatricu tehnoloģiju uz 13 vielu grupām</t>
  </si>
  <si>
    <t>Izmeklēšana ar mikromatricu tehnoloģiju uz 14 vielu grupām</t>
  </si>
  <si>
    <t>PP_110</t>
  </si>
  <si>
    <t>Budžets Valsts patoloģijas centra attīstībai</t>
  </si>
  <si>
    <t>Plānotais VPC izmeklējumu apjoms un tam nepieciešamais finansējums - jauni izmeklējumi onkoloģija</t>
  </si>
  <si>
    <t>Citi izmeklējumi</t>
  </si>
  <si>
    <t>Līdzdalība starptautiskajos projektos</t>
  </si>
  <si>
    <t>Dalība molekulāros vēža konsīlijos (MTB), datu analīze</t>
  </si>
  <si>
    <t>VPC ekspertu dalība semināros un apmācības programmās</t>
  </si>
  <si>
    <t>Metodiskais darbs</t>
  </si>
  <si>
    <t>Izmeklējumu metožu validācija un verifikācija</t>
  </si>
  <si>
    <t>Zinātniskais darbs</t>
  </si>
  <si>
    <t>Semināri citiem speciālistiem</t>
  </si>
  <si>
    <t>Loģistikas uzturēšanas summa</t>
  </si>
  <si>
    <t>Bioloģiskā un informatīvā materiāla arhīva uzturēšana (attēlu glabāšana), Attīstības izdevumi, digitalizācija, Datu bāzes izveide</t>
  </si>
  <si>
    <t>Iekārtu infrastruktūras atjaunošana</t>
  </si>
  <si>
    <t>Intraoperatīvās izmeklēšanas (Cito!) nodrošinājuma reorganizācija</t>
  </si>
  <si>
    <t>Prioritāro pasākumu bērniem kopsavilkums (2023.-2025. gadam)</t>
  </si>
  <si>
    <t>Manipulācijas pašreizējais tarifs 2023.g., eiro</t>
  </si>
  <si>
    <t>Vidējais manipulāciju skaits gadā (saskaņā ar statistikas datiem par 1 kalendāro gadu) 2023.gadam</t>
  </si>
  <si>
    <t>PP_71</t>
  </si>
  <si>
    <t>Apmaksas nosacījumu paplašināšana poligrāfijai un polisomnogrāfijai</t>
  </si>
  <si>
    <t>Pieejamības uzlabošana</t>
  </si>
  <si>
    <t>02125</t>
  </si>
  <si>
    <t>Poligrāfija (PG)</t>
  </si>
  <si>
    <t>02126</t>
  </si>
  <si>
    <t>Polisomnogrāfija (PSG)</t>
  </si>
  <si>
    <t>PP_72</t>
  </si>
  <si>
    <t>Papildu finansējums pacientu ēdināšanas nodrošināšanai</t>
  </si>
  <si>
    <t>Segt pakalpojuma pašizmaksu</t>
  </si>
  <si>
    <t>PP_73</t>
  </si>
  <si>
    <t>Piemaksa par ginekologa konsultāciju bērniem</t>
  </si>
  <si>
    <t>Piemaksa par ginekologa konsultāciju un apskati, ja tā veikta pacientei līdz 18 gadu vecumam</t>
  </si>
  <si>
    <t>PP_76</t>
  </si>
  <si>
    <t>Novovīrusa antigēna noteikšana un Rota un adenovīrusa antigēna noteikšanas ātrais tests</t>
  </si>
  <si>
    <t>Rota un adenovīrusa antigēna noteikšanas ātrais tests</t>
  </si>
  <si>
    <t>Norovīrusa antigēna noteikšanas ātrais tests</t>
  </si>
  <si>
    <t>PP_78</t>
  </si>
  <si>
    <t>Vitamīns D (25-OH) kopējais</t>
  </si>
  <si>
    <t>PP_80</t>
  </si>
  <si>
    <t>Īslaicīga EKG monitorēšana</t>
  </si>
  <si>
    <t>Elektrokardiogrammas ar 12 novadījumiem apraksts ar īslaicīgu rima monitorēšanu</t>
  </si>
  <si>
    <t>Elektrokardiogrammas ar 12 novadījumiem pieraksts ar īslaicīgu rima monitorēšanu</t>
  </si>
  <si>
    <t>PP_82</t>
  </si>
  <si>
    <t>Transkutānā kapnogrāfija</t>
  </si>
  <si>
    <t>Transkutānā kapnogrāfija stacionārā</t>
  </si>
  <si>
    <t>Transkutānā kapnogrāfija mājas aprūpē</t>
  </si>
  <si>
    <t>Piemaksa par transkutāno kapnogrāfiju pie manipulācijām 02125 Poligrāfija (PG) vai 02126 Polisomnogrāfija (PSG)</t>
  </si>
  <si>
    <t>PP_83</t>
  </si>
  <si>
    <t>Ventrikuloperitoneostomija (bez šuntējošās iekārtas vērtības)</t>
  </si>
  <si>
    <t>PP_84</t>
  </si>
  <si>
    <t>Kabinets pacientu baiļu mazināšanai valsts sabiedrībā ar ierobežotu atbildību "Bērnu klīniskā universitātes slimnīca"</t>
  </si>
  <si>
    <t>Tāmes kabinets pacientu baiļu mazināšanai</t>
  </si>
  <si>
    <t>PP_86</t>
  </si>
  <si>
    <t>Kardio-pulmonālās slodzes tests bērniem, pusaudžiem un jauniešiem</t>
  </si>
  <si>
    <t>PP_87</t>
  </si>
  <si>
    <t>Insulīnam līdzīgais augšanas faktors - 1 (IGF - 1)</t>
  </si>
  <si>
    <t>33.15.00 Laboratorisko izmeklējumu nodrošināšana ambulatorajā aprūpē</t>
  </si>
  <si>
    <t>PP_89</t>
  </si>
  <si>
    <t>Pakalpojuma "Klejotājnerva stimulācijas sistēmas implantācija" nodrošināšana plašākam pacientu lokam</t>
  </si>
  <si>
    <t>24113**</t>
  </si>
  <si>
    <t>Klejotājnerva stimulācijas sistēmas implantācija, neskaitot sistēmas (impulsa ģenerators, tuneleris un elektrods) vērtību</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</si>
  <si>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</si>
  <si>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</si>
  <si>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</si>
  <si>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</si>
  <si>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</si>
  <si>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</si>
  <si>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</si>
  <si>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</si>
  <si>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PP_91</t>
  </si>
  <si>
    <t>Zobārstniecības pakalpojumu pilnveidošana bērniem</t>
  </si>
  <si>
    <t>Biodentīts (1 deva)</t>
  </si>
  <si>
    <t>Zobu virsmas pārklāšana ar fluorīda laku</t>
  </si>
  <si>
    <t>Konsultācija ārpus ikgadējās apskates</t>
  </si>
  <si>
    <t xml:space="preserve">Piemaksa par darbu ar psiholoģiski sarežģītiem pacientiem. Manipulācija gadījumiem, kad neizdodas ar bērnu sadarboties </t>
  </si>
  <si>
    <t>MTA (1 deva)</t>
  </si>
  <si>
    <t>Odere Septocal vai Vitrebond</t>
  </si>
  <si>
    <t>SDR vai Everx prosterioi</t>
  </si>
  <si>
    <t>Silanti zobu pārklāšanai vienam zobam</t>
  </si>
  <si>
    <t>Piemaksa par darbu brīvdienās un svētku dienās, 1 PACIENTS</t>
  </si>
  <si>
    <t>Papildus nepieciešamais valsts budžeta finansējums zobārstniecībai</t>
  </si>
  <si>
    <t>PP_92</t>
  </si>
  <si>
    <t>Pacientiem ar būtiskiem dzirdes traucējumiem pakalpojumu un pieejamības paplašināšana</t>
  </si>
  <si>
    <t>60006</t>
  </si>
  <si>
    <t>Bērnu un jauniešu līdz 24 gadiem ar dzirdes traucējumiem izmeklēšana un ārstēšana SIA "Veselības centrs "Biķernieki"" (viens apmeklējums)</t>
  </si>
  <si>
    <t>PP_108</t>
  </si>
  <si>
    <t>Specifiskā imūnterapija ar alergēna injekciju (hiposensibilizācija) ar bišu, lapseņu indi (tarifa pārrēķins)</t>
  </si>
  <si>
    <t xml:space="preserve">Imūnterapija (hiposensibilizācija) ar bišu, lapseņu indes alergēnu injekciju devas kāpināšanas fāzē (kāpināšanas shēma (konvencionāla)), ieskaitot alergēna vērtību </t>
  </si>
  <si>
    <t xml:space="preserve">Imūnterapija (hiposensibilizācija) ar bišu, lapseņu indes alergēnu injekciju devas kāpināšanas fāzē (Kāpināšanas shēma (ātrā)), ieskaitot alergēna vērtību </t>
  </si>
  <si>
    <t xml:space="preserve">Imūnterapija (hiposensibilizācija) ar bišu, lapseņu indes alergēnu injekciju uzturošās devas fāzē, ieskaitot alergēna vērtību </t>
  </si>
  <si>
    <t>PP_109</t>
  </si>
  <si>
    <t>Jaunas neiroķirurģijas manipulācijas</t>
  </si>
  <si>
    <t>Piemaksa manipulācijai JAUNS1 par elektroda fiksācijas kanālu</t>
  </si>
  <si>
    <t>Piemaksa manipulācijai JAUNS1 par stereoelektroencefalogrāfijas elektrodu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</si>
</sst>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34">
    <font>
      <sz val="11"/>
      <color theme="1"/>
      <name val="Calibri"/>
      <family val="2"/>
      <charset val="186"/>
      <scheme val="minor"/>
    </font>
    <font>
      <sz val="11"/>
      <color theme="1"/>
      <name val="Calibri"/>
      <family val="2"/>
      <charset val="186"/>
      <scheme val="minor"/>
    </font>
    <font>
      <u/>
      <sz val="11"/>
      <color theme="10"/>
      <name val="Calibri"/>
      <family val="2"/>
      <charset val="186"/>
      <scheme val="minor"/>
    </font>
    <font>
      <b/>
      <u/>
      <sz val="16"/>
      <color theme="1"/>
      <name val="Times New Roman"/>
      <family val="1"/>
      <charset val="186"/>
    </font>
    <font>
      <sz val="11"/>
      <color theme="1"/>
      <name val="Times New Roman"/>
      <family val="1"/>
      <charset val="186"/>
    </font>
    <font>
      <b/>
      <sz val="11"/>
      <color theme="1"/>
      <name val="Times New Roman"/>
      <family val="1"/>
      <charset val="186"/>
    </font>
    <font>
      <i/>
      <sz val="12"/>
      <color theme="1"/>
      <name val="Times New Roman"/>
      <family val="1"/>
      <charset val="186"/>
    </font>
    <font>
      <b/>
      <u/>
      <sz val="11"/>
      <color theme="10"/>
      <name val="Times New Roman"/>
      <family val="1"/>
      <charset val="186"/>
    </font>
    <font>
      <i/>
      <sz val="11"/>
      <color theme="1"/>
      <name val="Times New Roman"/>
      <family val="1"/>
      <charset val="186"/>
    </font>
    <font>
      <b/>
      <i/>
      <sz val="12"/>
      <color theme="1"/>
      <name val="Times New Roman"/>
      <family val="1"/>
      <charset val="186"/>
    </font>
    <font>
      <b/>
      <i/>
      <u/>
      <sz val="12"/>
      <color theme="10"/>
      <name val="Times New Roman"/>
      <family val="1"/>
      <charset val="186"/>
    </font>
    <font>
      <b/>
      <sz val="20"/>
      <color theme="1"/>
      <name val="Times New Roman"/>
      <family val="1"/>
      <charset val="186"/>
    </font>
    <font>
      <sz val="10"/>
      <color indexed="8"/>
      <name val="MS Sans Serif"/>
      <family val="2"/>
      <charset val="186"/>
    </font>
    <font>
      <sz val="12"/>
      <color theme="1"/>
      <name val="Times New Roman"/>
      <family val="1"/>
      <charset val="186"/>
    </font>
    <font>
      <sz val="12"/>
      <color rgb="FF000000"/>
      <name val="Times New Roman"/>
      <family val="1"/>
      <charset val="186"/>
    </font>
    <font>
      <sz val="11"/>
      <name val="Times New Roman"/>
      <family val="1"/>
      <charset val="186"/>
    </font>
    <font>
      <sz val="11"/>
      <color theme="1"/>
      <name val="Calibri"/>
      <family val="2"/>
      <scheme val="minor"/>
    </font>
    <font>
      <b/>
      <sz val="28"/>
      <color theme="1"/>
      <name val="Times New Roman"/>
      <family val="1"/>
      <charset val="186"/>
    </font>
    <font>
      <sz val="10"/>
      <color theme="1"/>
      <name val="Times New Roman"/>
      <family val="1"/>
    </font>
    <font>
      <b/>
      <sz val="10"/>
      <color theme="1"/>
      <name val="Times New Roman"/>
      <family val="1"/>
    </font>
    <font>
      <sz val="10"/>
      <color rgb="FF000000"/>
      <name val="Times New Roman"/>
      <family val="1"/>
    </font>
    <font>
      <sz val="10"/>
      <name val="Times New Roman"/>
      <family val="1"/>
    </font>
    <font>
      <sz val="10"/>
      <name val="Times New Roman"/>
      <family val="1"/>
      <charset val="186"/>
    </font>
    <font>
      <sz val="10"/>
      <name val="Arial"/>
      <family val="2"/>
      <charset val="186"/>
    </font>
    <font>
      <sz val="10"/>
      <color theme="1"/>
      <name val="Times New Roman"/>
      <family val="1"/>
      <charset val="186"/>
    </font>
    <font>
      <sz val="10"/>
      <color rgb="FF000000"/>
      <name val="Times New Roman"/>
      <family val="1"/>
      <charset val="186"/>
    </font>
    <font>
      <b/>
      <sz val="10"/>
      <name val="Times New Roman"/>
      <family val="1"/>
      <charset val="186"/>
    </font>
    <font>
      <sz val="10"/>
      <color rgb="FF212529"/>
      <name val="Times New Roman"/>
      <family val="1"/>
      <charset val="186"/>
    </font>
    <font>
      <sz val="11"/>
      <color rgb="FF000000"/>
      <name val="Calibri"/>
      <family val="2"/>
      <charset val="186"/>
    </font>
    <font>
      <sz val="10"/>
      <color rgb="FF0D0D0D"/>
      <name val="Times New Roman"/>
      <family val="1"/>
      <charset val="186"/>
    </font>
    <font>
      <b/>
      <sz val="9"/>
      <color indexed="81"/>
      <name val="Tahoma"/>
      <family val="2"/>
      <charset val="186"/>
    </font>
    <font>
      <sz val="9"/>
      <color indexed="81"/>
      <name val="Tahoma"/>
      <family val="2"/>
      <charset val="186"/>
    </font>
    <font>
      <b/>
      <sz val="10"/>
      <color theme="1"/>
      <name val="Times New Roman"/>
      <family val="1"/>
      <charset val="186"/>
    </font>
    <font>
      <sz val="10"/>
      <color indexed="8"/>
      <name val="Times New Roman"/>
      <family val="1"/>
      <charset val="186"/>
    </font>
  </fonts>
  <fills count="5">
    <fill>
      <patternFill patternType="none"/>
    </fill>
    <fill>
      <patternFill patternType="gray125"/>
    </fill>
    <fill>
      <patternFill patternType="solid">
        <fgColor rgb="FFFF9933"/>
        <bgColor indexed="64"/>
      </patternFill>
    </fill>
    <fill>
      <patternFill patternType="solid">
        <fgColor theme="0"/>
        <bgColor indexed="64"/>
      </patternFill>
    </fill>
    <fill>
      <patternFill patternType="solid">
        <fgColor rgb="FFFFFFFF"/>
        <bgColor rgb="FF000000"/>
      </patternFill>
    </fill>
  </fills>
  <borders count="22">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auto="1"/>
      </left>
      <right style="thin">
        <color auto="1"/>
      </right>
      <top style="thin">
        <color rgb="FF808080"/>
      </top>
      <bottom/>
      <diagonal/>
    </border>
    <border>
      <left style="thin">
        <color rgb="FF808080"/>
      </left>
      <right/>
      <top style="thin">
        <color rgb="FF808080"/>
      </top>
      <bottom style="thin">
        <color rgb="FF80808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808080"/>
      </left>
      <right style="thin">
        <color rgb="FF808080"/>
      </right>
      <top style="thin">
        <color rgb="FF808080"/>
      </top>
      <bottom style="thin">
        <color rgb="FF808080"/>
      </bottom>
      <diagonal/>
    </border>
    <border>
      <left/>
      <right/>
      <top/>
      <bottom style="thin">
        <color indexed="64"/>
      </bottom>
      <diagonal/>
    </border>
    <border>
      <left style="thin">
        <color theme="0" tint="-0.499984740745262"/>
      </left>
      <right style="thin">
        <color theme="0" tint="-0.499984740745262"/>
      </right>
      <top/>
      <bottom style="thin">
        <color theme="0" tint="-0.499984740745262"/>
      </bottom>
      <diagonal/>
    </border>
  </borders>
  <cellStyleXfs count="17">
    <xf numFmtId="0" fontId="0" fillId="0" borderId="0"/>
    <xf numFmtId="0" fontId="2" fillId="0" borderId="0" applyNumberFormat="0" applyFill="0" applyBorder="0" applyAlignment="0" applyProtection="0"/>
    <xf numFmtId="0" fontId="1" fillId="0" borderId="0"/>
    <xf numFmtId="0" fontId="12" fillId="0" borderId="0"/>
    <xf numFmtId="0" fontId="1" fillId="0" borderId="0"/>
    <xf numFmtId="0" fontId="16" fillId="0" borderId="0"/>
    <xf numFmtId="43" fontId="16" fillId="0" borderId="0" applyFont="0" applyFill="0" applyBorder="0" applyAlignment="0" applyProtection="0"/>
    <xf numFmtId="0" fontId="23" fillId="0" borderId="0"/>
    <xf numFmtId="0" fontId="23" fillId="0" borderId="0"/>
    <xf numFmtId="0" fontId="1" fillId="0" borderId="0"/>
    <xf numFmtId="0" fontId="1" fillId="0" borderId="0"/>
    <xf numFmtId="0" fontId="23" fillId="0" borderId="0" applyBorder="0"/>
    <xf numFmtId="0" fontId="23" fillId="0" borderId="0" applyBorder="0"/>
    <xf numFmtId="0" fontId="23" fillId="0" borderId="0"/>
    <xf numFmtId="0" fontId="28" fillId="0" borderId="0"/>
    <xf numFmtId="0" fontId="16" fillId="0" borderId="0"/>
    <xf numFmtId="0" fontId="1" fillId="0" borderId="0"/>
  </cellStyleXfs>
  <cellXfs count="472">
    <xf numFmtId="0" fontId="0" fillId="0" borderId="0" xfId="0"/>
    <xf numFmtId="0" fontId="3" fillId="0" borderId="0" xfId="0" applyFont="1"/>
    <xf numFmtId="0" fontId="4" fillId="0" borderId="0" xfId="0" applyFont="1"/>
    <xf numFmtId="0" fontId="4" fillId="0" borderId="0" xfId="0" applyFont="1" applyAlignment="1">
      <alignment horizontal="center"/>
    </xf>
    <xf numFmtId="0" fontId="4" fillId="0" borderId="0" xfId="0" applyFont="1" applyAlignment="1">
      <alignment horizontal="left"/>
    </xf>
    <xf numFmtId="0" fontId="6" fillId="0" borderId="0" xfId="0" applyFont="1" applyAlignment="1">
      <alignment horizontal="left" vertical="justify" wrapText="1"/>
    </xf>
    <xf numFmtId="0" fontId="6" fillId="0" borderId="0" xfId="0" applyFont="1" applyAlignment="1">
      <alignment horizontal="center" vertical="justify" wrapText="1"/>
    </xf>
    <xf numFmtId="0" fontId="4" fillId="0" borderId="0" xfId="0" applyFont="1" applyAlignment="1">
      <alignment horizontal="left" vertical="center"/>
    </xf>
    <xf numFmtId="0" fontId="4" fillId="0" borderId="0" xfId="0" applyFont="1" applyAlignment="1">
      <alignment vertical="center"/>
    </xf>
    <xf numFmtId="0" fontId="9" fillId="0" borderId="0" xfId="0" applyFont="1" applyAlignment="1">
      <alignment vertical="justify"/>
    </xf>
    <xf numFmtId="0" fontId="4" fillId="0" borderId="0" xfId="0" applyFont="1" applyAlignment="1">
      <alignment vertical="justify"/>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0" xfId="0" applyFont="1" applyAlignment="1">
      <alignment horizontal="center" vertical="center"/>
    </xf>
    <xf numFmtId="0" fontId="4" fillId="3" borderId="4" xfId="0" applyFont="1" applyFill="1" applyBorder="1" applyAlignment="1">
      <alignment horizontal="center" vertical="center" wrapText="1"/>
    </xf>
    <xf numFmtId="14" fontId="4" fillId="3" borderId="5" xfId="0" applyNumberFormat="1" applyFont="1" applyFill="1" applyBorder="1" applyAlignment="1">
      <alignment horizontal="center" vertical="center" wrapText="1"/>
    </xf>
    <xf numFmtId="0" fontId="4" fillId="0" borderId="5" xfId="0" applyFont="1" applyBorder="1" applyAlignment="1">
      <alignment vertical="center" wrapText="1"/>
    </xf>
    <xf numFmtId="0" fontId="4" fillId="3" borderId="5" xfId="0" applyFont="1" applyFill="1" applyBorder="1" applyAlignment="1">
      <alignment horizontal="center" vertical="center" wrapText="1"/>
    </xf>
    <xf numFmtId="164" fontId="4" fillId="3" borderId="5" xfId="0" applyNumberFormat="1" applyFont="1" applyFill="1" applyBorder="1" applyAlignment="1" applyProtection="1">
      <alignment horizontal="center" vertical="center" wrapText="1"/>
      <protection locked="0"/>
    </xf>
    <xf numFmtId="0" fontId="4" fillId="3" borderId="5" xfId="2" applyFont="1" applyFill="1" applyBorder="1" applyAlignment="1" applyProtection="1">
      <alignment horizontal="left" vertical="center" wrapText="1"/>
      <protection locked="0"/>
    </xf>
    <xf numFmtId="0" fontId="4" fillId="3" borderId="6" xfId="2" applyFont="1" applyFill="1" applyBorder="1" applyAlignment="1" applyProtection="1">
      <alignment horizontal="left" vertical="center" wrapText="1"/>
      <protection locked="0"/>
    </xf>
    <xf numFmtId="164" fontId="4" fillId="3" borderId="5" xfId="3" applyNumberFormat="1" applyFont="1" applyFill="1" applyBorder="1" applyAlignment="1" applyProtection="1">
      <alignment horizontal="center" vertical="center" wrapText="1"/>
      <protection locked="0"/>
    </xf>
    <xf numFmtId="0" fontId="4" fillId="0" borderId="4" xfId="0" applyFont="1" applyBorder="1" applyAlignment="1">
      <alignment horizontal="center" vertical="center" wrapText="1"/>
    </xf>
    <xf numFmtId="14" fontId="4" fillId="0" borderId="5" xfId="0" applyNumberFormat="1"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164" fontId="4" fillId="0" borderId="5" xfId="3" applyNumberFormat="1" applyFont="1" applyBorder="1" applyAlignment="1" applyProtection="1">
      <alignment horizontal="center" vertical="center" wrapText="1"/>
      <protection locked="0"/>
    </xf>
    <xf numFmtId="0" fontId="4" fillId="0" borderId="5" xfId="2" applyFont="1" applyBorder="1" applyAlignment="1" applyProtection="1">
      <alignment horizontal="left" vertical="center" wrapText="1"/>
      <protection locked="0"/>
    </xf>
    <xf numFmtId="0" fontId="13" fillId="0" borderId="5" xfId="0" applyFont="1" applyBorder="1" applyAlignment="1">
      <alignment vertical="center" wrapText="1"/>
    </xf>
    <xf numFmtId="0" fontId="4" fillId="0" borderId="6" xfId="2" applyFont="1" applyBorder="1" applyAlignment="1" applyProtection="1">
      <alignment horizontal="left" vertical="center" wrapText="1"/>
      <protection locked="0"/>
    </xf>
    <xf numFmtId="0" fontId="13" fillId="0" borderId="5" xfId="0" applyFont="1" applyBorder="1" applyAlignment="1">
      <alignment horizontal="left" vertical="center"/>
    </xf>
    <xf numFmtId="0" fontId="13" fillId="0" borderId="7" xfId="0" applyFont="1" applyBorder="1" applyAlignment="1">
      <alignment horizontal="left" vertical="center" wrapText="1"/>
    </xf>
    <xf numFmtId="0" fontId="13" fillId="0" borderId="5" xfId="0" applyFont="1" applyBorder="1" applyAlignment="1">
      <alignment horizontal="left" vertical="center" wrapText="1"/>
    </xf>
    <xf numFmtId="0" fontId="4" fillId="0" borderId="5" xfId="4" applyFont="1" applyBorder="1" applyAlignment="1">
      <alignment vertical="center" wrapText="1"/>
    </xf>
    <xf numFmtId="14" fontId="13" fillId="0" borderId="5" xfId="0" applyNumberFormat="1" applyFont="1" applyBorder="1" applyAlignment="1">
      <alignment horizontal="center" vertical="center" wrapText="1"/>
    </xf>
    <xf numFmtId="14" fontId="13" fillId="0" borderId="2" xfId="0" applyNumberFormat="1" applyFont="1" applyBorder="1" applyAlignment="1">
      <alignment horizontal="center" vertical="center" wrapText="1"/>
    </xf>
    <xf numFmtId="0" fontId="13" fillId="0" borderId="6" xfId="2" applyFont="1" applyBorder="1" applyAlignment="1" applyProtection="1">
      <alignment horizontal="left" vertical="center" wrapText="1"/>
      <protection locked="0"/>
    </xf>
    <xf numFmtId="0" fontId="13" fillId="0" borderId="4"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14" fillId="0" borderId="2" xfId="0" applyFont="1" applyBorder="1" applyAlignment="1">
      <alignment horizontal="left" vertical="center" wrapText="1"/>
    </xf>
    <xf numFmtId="0" fontId="4" fillId="0" borderId="2" xfId="0" applyFont="1" applyBorder="1" applyAlignment="1">
      <alignment horizontal="center" vertical="center" wrapText="1"/>
    </xf>
    <xf numFmtId="164" fontId="4" fillId="0" borderId="2" xfId="3" applyNumberFormat="1" applyFont="1" applyBorder="1" applyAlignment="1" applyProtection="1">
      <alignment horizontal="center" vertical="center" wrapText="1"/>
      <protection locked="0"/>
    </xf>
    <xf numFmtId="14" fontId="15" fillId="0" borderId="5" xfId="0" applyNumberFormat="1" applyFont="1" applyBorder="1" applyAlignment="1">
      <alignment horizontal="center" vertical="center"/>
    </xf>
    <xf numFmtId="0" fontId="15" fillId="0" borderId="5" xfId="0" applyFont="1" applyBorder="1" applyAlignment="1">
      <alignment vertical="center" wrapText="1"/>
    </xf>
    <xf numFmtId="0" fontId="15" fillId="0" borderId="5" xfId="0" applyFont="1" applyBorder="1" applyAlignment="1">
      <alignment horizontal="center" vertical="center" wrapText="1"/>
    </xf>
    <xf numFmtId="0" fontId="15" fillId="0" borderId="5" xfId="0" applyFont="1" applyBorder="1" applyAlignment="1">
      <alignment horizontal="center" vertical="center"/>
    </xf>
    <xf numFmtId="0" fontId="15" fillId="0" borderId="5" xfId="0" applyFont="1" applyBorder="1" applyAlignment="1">
      <alignment horizontal="left" vertical="center" wrapText="1"/>
    </xf>
    <xf numFmtId="0" fontId="15" fillId="0" borderId="6" xfId="0" applyFont="1" applyBorder="1" applyAlignment="1">
      <alignment horizontal="left" vertical="center"/>
    </xf>
    <xf numFmtId="14" fontId="4" fillId="0" borderId="5" xfId="0" applyNumberFormat="1" applyFont="1" applyBorder="1" applyAlignment="1">
      <alignment horizontal="center" vertical="center"/>
    </xf>
    <xf numFmtId="0" fontId="4" fillId="0" borderId="5" xfId="0" applyFont="1" applyBorder="1" applyAlignment="1">
      <alignment vertical="center"/>
    </xf>
    <xf numFmtId="1" fontId="4" fillId="0" borderId="5" xfId="5" applyNumberFormat="1" applyFont="1" applyBorder="1" applyAlignment="1">
      <alignment horizontal="center" vertical="center" wrapText="1"/>
    </xf>
    <xf numFmtId="0" fontId="4" fillId="0" borderId="5" xfId="0" applyFont="1" applyBorder="1" applyAlignment="1">
      <alignment horizontal="left" vertical="center"/>
    </xf>
    <xf numFmtId="4" fontId="18" fillId="0" borderId="0" xfId="0" applyNumberFormat="1" applyFont="1" applyAlignment="1">
      <alignment horizontal="center" vertical="center" wrapText="1"/>
    </xf>
    <xf numFmtId="0" fontId="18" fillId="0" borderId="0" xfId="0" applyFont="1" applyAlignment="1">
      <alignment wrapText="1"/>
    </xf>
    <xf numFmtId="0" fontId="19" fillId="2" borderId="7" xfId="0" applyFont="1" applyFill="1" applyBorder="1" applyAlignment="1">
      <alignment vertical="center" wrapText="1"/>
    </xf>
    <xf numFmtId="0" fontId="19" fillId="2" borderId="12" xfId="0" applyFont="1" applyFill="1" applyBorder="1" applyAlignment="1">
      <alignment horizontal="center" vertical="center" wrapText="1"/>
    </xf>
    <xf numFmtId="0" fontId="19" fillId="2" borderId="12" xfId="0" applyFont="1" applyFill="1" applyBorder="1" applyAlignment="1">
      <alignment vertical="center" wrapText="1"/>
    </xf>
    <xf numFmtId="4" fontId="18" fillId="2" borderId="12" xfId="0" applyNumberFormat="1" applyFont="1" applyFill="1" applyBorder="1" applyAlignment="1">
      <alignment horizontal="center" vertical="center" wrapText="1"/>
    </xf>
    <xf numFmtId="4" fontId="19" fillId="2" borderId="12" xfId="0" applyNumberFormat="1"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2" xfId="0" applyFont="1" applyFill="1" applyBorder="1" applyAlignment="1">
      <alignment horizontal="left" vertical="center" wrapText="1"/>
    </xf>
    <xf numFmtId="1" fontId="19" fillId="2" borderId="12" xfId="0" applyNumberFormat="1"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0" borderId="7" xfId="0" applyFont="1" applyBorder="1" applyAlignment="1">
      <alignment horizontal="center" vertical="center" wrapText="1"/>
    </xf>
    <xf numFmtId="0" fontId="18" fillId="3" borderId="7" xfId="0" applyFont="1" applyFill="1" applyBorder="1" applyAlignment="1">
      <alignment horizontal="left" vertical="center" wrapText="1"/>
    </xf>
    <xf numFmtId="0" fontId="18" fillId="3" borderId="7" xfId="0" applyFont="1" applyFill="1" applyBorder="1" applyAlignment="1">
      <alignment vertical="center" wrapText="1"/>
    </xf>
    <xf numFmtId="4" fontId="18" fillId="3" borderId="7" xfId="0" applyNumberFormat="1" applyFont="1" applyFill="1" applyBorder="1" applyAlignment="1">
      <alignment horizontal="center" vertical="center" wrapText="1"/>
    </xf>
    <xf numFmtId="4" fontId="21" fillId="3" borderId="7" xfId="6" applyNumberFormat="1" applyFont="1" applyFill="1" applyBorder="1" applyAlignment="1">
      <alignment horizontal="center" vertical="center" wrapText="1"/>
    </xf>
    <xf numFmtId="4" fontId="22" fillId="3" borderId="7" xfId="6" applyNumberFormat="1" applyFont="1" applyFill="1" applyBorder="1" applyAlignment="1">
      <alignment horizontal="center" vertical="center" wrapText="1"/>
    </xf>
    <xf numFmtId="0" fontId="18" fillId="3" borderId="0" xfId="0" applyFont="1" applyFill="1" applyAlignment="1">
      <alignment wrapText="1"/>
    </xf>
    <xf numFmtId="0" fontId="18" fillId="3"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3" borderId="2" xfId="0" applyFont="1" applyFill="1" applyBorder="1" applyAlignment="1">
      <alignment horizontal="left" vertical="center" wrapText="1"/>
    </xf>
    <xf numFmtId="0" fontId="18" fillId="3" borderId="2" xfId="0" applyFont="1" applyFill="1" applyBorder="1" applyAlignment="1">
      <alignment vertical="center" wrapText="1"/>
    </xf>
    <xf numFmtId="4" fontId="18" fillId="3" borderId="2" xfId="0" applyNumberFormat="1" applyFont="1" applyFill="1" applyBorder="1" applyAlignment="1">
      <alignment horizontal="center" vertical="center" wrapText="1"/>
    </xf>
    <xf numFmtId="0" fontId="18" fillId="3" borderId="5" xfId="0" applyFont="1" applyFill="1" applyBorder="1" applyAlignment="1">
      <alignment wrapText="1"/>
    </xf>
    <xf numFmtId="1" fontId="18" fillId="3" borderId="7" xfId="0" applyNumberFormat="1" applyFont="1" applyFill="1" applyBorder="1" applyAlignment="1">
      <alignment horizontal="center" vertical="center" wrapText="1"/>
    </xf>
    <xf numFmtId="1" fontId="18" fillId="3" borderId="2" xfId="0" applyNumberFormat="1" applyFont="1" applyFill="1" applyBorder="1" applyAlignment="1">
      <alignment horizontal="center" vertical="center" wrapText="1"/>
    </xf>
    <xf numFmtId="0" fontId="18" fillId="3" borderId="12" xfId="0" applyFont="1" applyFill="1" applyBorder="1" applyAlignment="1">
      <alignment horizontal="left" vertical="center" wrapText="1"/>
    </xf>
    <xf numFmtId="0" fontId="20" fillId="3" borderId="12" xfId="0" applyFont="1" applyFill="1" applyBorder="1" applyAlignment="1">
      <alignment horizontal="left" vertical="center" wrapText="1"/>
    </xf>
    <xf numFmtId="0" fontId="18" fillId="3" borderId="5" xfId="0" applyFont="1" applyFill="1" applyBorder="1" applyAlignment="1">
      <alignment vertical="center" wrapText="1"/>
    </xf>
    <xf numFmtId="0" fontId="21" fillId="3" borderId="5" xfId="8" applyFont="1" applyFill="1" applyBorder="1" applyAlignment="1">
      <alignment horizontal="center" vertical="center"/>
    </xf>
    <xf numFmtId="0" fontId="18" fillId="0" borderId="5" xfId="8" applyFont="1" applyBorder="1" applyAlignment="1">
      <alignment horizontal="left" vertical="center" wrapText="1"/>
    </xf>
    <xf numFmtId="4" fontId="18" fillId="3" borderId="5" xfId="0" applyNumberFormat="1" applyFont="1" applyFill="1" applyBorder="1" applyAlignment="1">
      <alignment horizontal="center" vertical="center" wrapText="1"/>
    </xf>
    <xf numFmtId="1" fontId="21" fillId="3" borderId="5" xfId="8" applyNumberFormat="1" applyFont="1" applyFill="1" applyBorder="1" applyAlignment="1">
      <alignment horizontal="center" vertical="center"/>
    </xf>
    <xf numFmtId="1" fontId="18" fillId="3" borderId="5" xfId="0" applyNumberFormat="1" applyFont="1" applyFill="1" applyBorder="1" applyAlignment="1">
      <alignment horizontal="center" vertical="center" wrapText="1"/>
    </xf>
    <xf numFmtId="4" fontId="21" fillId="0" borderId="8" xfId="6" applyNumberFormat="1" applyFont="1" applyFill="1" applyBorder="1" applyAlignment="1">
      <alignment horizontal="center" vertical="center" wrapText="1"/>
    </xf>
    <xf numFmtId="0" fontId="18" fillId="3" borderId="12" xfId="0" applyFont="1" applyFill="1" applyBorder="1" applyAlignment="1">
      <alignment vertical="center" wrapText="1"/>
    </xf>
    <xf numFmtId="1" fontId="21" fillId="3" borderId="7" xfId="8" applyNumberFormat="1" applyFont="1" applyFill="1" applyBorder="1" applyAlignment="1">
      <alignment horizontal="center" vertical="center"/>
    </xf>
    <xf numFmtId="0" fontId="22" fillId="3" borderId="5" xfId="5" applyFont="1" applyFill="1" applyBorder="1" applyAlignment="1">
      <alignment horizontal="center" vertical="center" wrapText="1"/>
    </xf>
    <xf numFmtId="0" fontId="21" fillId="0" borderId="5" xfId="5" applyFont="1" applyBorder="1" applyAlignment="1">
      <alignment horizontal="left" vertical="center" wrapText="1"/>
    </xf>
    <xf numFmtId="49" fontId="21" fillId="3" borderId="5" xfId="7" applyNumberFormat="1" applyFont="1" applyFill="1" applyBorder="1" applyAlignment="1">
      <alignment horizontal="center" vertical="center" wrapText="1"/>
    </xf>
    <xf numFmtId="49" fontId="21" fillId="3" borderId="15" xfId="7" applyNumberFormat="1" applyFont="1" applyFill="1" applyBorder="1" applyAlignment="1">
      <alignment horizontal="left" vertical="center" wrapText="1"/>
    </xf>
    <xf numFmtId="0" fontId="18" fillId="3" borderId="5" xfId="0" applyFont="1" applyFill="1" applyBorder="1" applyAlignment="1">
      <alignment horizontal="left" vertical="center" wrapText="1"/>
    </xf>
    <xf numFmtId="49" fontId="18" fillId="3" borderId="5" xfId="7" applyNumberFormat="1" applyFont="1" applyFill="1" applyBorder="1" applyAlignment="1">
      <alignment horizontal="left" vertical="center" wrapText="1"/>
    </xf>
    <xf numFmtId="1" fontId="21" fillId="3" borderId="5" xfId="5" applyNumberFormat="1" applyFont="1" applyFill="1" applyBorder="1" applyAlignment="1">
      <alignment horizontal="center" vertical="center"/>
    </xf>
    <xf numFmtId="1" fontId="21" fillId="3" borderId="5" xfId="0" applyNumberFormat="1" applyFont="1" applyFill="1" applyBorder="1" applyAlignment="1">
      <alignment horizontal="center" vertical="center" wrapText="1"/>
    </xf>
    <xf numFmtId="0" fontId="21" fillId="3" borderId="5" xfId="0" applyFont="1" applyFill="1" applyBorder="1" applyAlignment="1">
      <alignment horizontal="center" vertical="center"/>
    </xf>
    <xf numFmtId="49" fontId="21" fillId="3" borderId="16" xfId="7" applyNumberFormat="1" applyFont="1" applyFill="1" applyBorder="1" applyAlignment="1">
      <alignment vertical="center" wrapText="1"/>
    </xf>
    <xf numFmtId="49" fontId="21" fillId="3" borderId="5" xfId="7" applyNumberFormat="1" applyFont="1" applyFill="1" applyBorder="1" applyAlignment="1">
      <alignment vertical="center" wrapText="1"/>
    </xf>
    <xf numFmtId="0" fontId="18" fillId="3" borderId="4" xfId="0" applyFont="1" applyFill="1" applyBorder="1" applyAlignment="1">
      <alignment vertical="center" wrapText="1"/>
    </xf>
    <xf numFmtId="0" fontId="18" fillId="3" borderId="5" xfId="0" applyFont="1" applyFill="1" applyBorder="1" applyAlignment="1">
      <alignment horizontal="center" vertical="center" wrapText="1"/>
    </xf>
    <xf numFmtId="49" fontId="21" fillId="3" borderId="17" xfId="7" applyNumberFormat="1" applyFont="1" applyFill="1" applyBorder="1" applyAlignment="1">
      <alignment vertical="center" wrapText="1"/>
    </xf>
    <xf numFmtId="49" fontId="21" fillId="3" borderId="18" xfId="7" applyNumberFormat="1" applyFont="1" applyFill="1" applyBorder="1" applyAlignment="1">
      <alignment vertical="center" wrapText="1"/>
    </xf>
    <xf numFmtId="0" fontId="21" fillId="3" borderId="5" xfId="0" applyFont="1" applyFill="1" applyBorder="1" applyAlignment="1">
      <alignment horizontal="center" vertical="center" wrapText="1"/>
    </xf>
    <xf numFmtId="0" fontId="18" fillId="0" borderId="5" xfId="0" applyFont="1" applyBorder="1" applyAlignment="1">
      <alignment horizontal="center" vertical="center" wrapText="1"/>
    </xf>
    <xf numFmtId="0" fontId="20" fillId="3" borderId="10" xfId="0" applyFont="1" applyFill="1" applyBorder="1" applyAlignment="1">
      <alignment vertical="center" wrapText="1"/>
    </xf>
    <xf numFmtId="0" fontId="18" fillId="3" borderId="8" xfId="0" applyFont="1" applyFill="1" applyBorder="1" applyAlignment="1">
      <alignment horizontal="left" vertical="center" wrapText="1"/>
    </xf>
    <xf numFmtId="0" fontId="20" fillId="3" borderId="5" xfId="0" applyFont="1" applyFill="1" applyBorder="1" applyAlignment="1">
      <alignment vertical="center" wrapText="1"/>
    </xf>
    <xf numFmtId="0" fontId="18" fillId="3" borderId="9" xfId="0" applyFont="1" applyFill="1" applyBorder="1" applyAlignment="1">
      <alignment horizontal="left" vertical="center" wrapText="1"/>
    </xf>
    <xf numFmtId="0" fontId="21" fillId="3" borderId="7" xfId="0" applyFont="1" applyFill="1" applyBorder="1" applyAlignment="1">
      <alignment horizontal="center" vertical="center" wrapText="1"/>
    </xf>
    <xf numFmtId="0" fontId="21" fillId="3" borderId="7" xfId="3" applyFont="1" applyFill="1" applyBorder="1" applyAlignment="1" applyProtection="1">
      <alignment horizontal="left" vertical="center" wrapText="1"/>
      <protection locked="0"/>
    </xf>
    <xf numFmtId="0" fontId="18" fillId="3" borderId="5" xfId="10" applyFont="1" applyFill="1" applyBorder="1" applyAlignment="1">
      <alignment horizontal="center" vertical="center"/>
    </xf>
    <xf numFmtId="0" fontId="18" fillId="3" borderId="5" xfId="10" applyFont="1" applyFill="1" applyBorder="1" applyAlignment="1">
      <alignment horizontal="left" vertical="center" wrapText="1"/>
    </xf>
    <xf numFmtId="0" fontId="18" fillId="0" borderId="5" xfId="0" applyFont="1" applyBorder="1" applyAlignment="1">
      <alignment vertical="center" wrapText="1"/>
    </xf>
    <xf numFmtId="4" fontId="18" fillId="0" borderId="8" xfId="6" applyNumberFormat="1" applyFont="1" applyFill="1" applyBorder="1" applyAlignment="1">
      <alignment horizontal="center" vertical="center" wrapText="1"/>
    </xf>
    <xf numFmtId="0" fontId="20" fillId="3" borderId="5" xfId="0" applyFont="1" applyFill="1" applyBorder="1" applyAlignment="1">
      <alignment horizontal="left" vertical="center" wrapText="1"/>
    </xf>
    <xf numFmtId="0" fontId="20" fillId="3" borderId="7" xfId="0" applyFont="1" applyFill="1" applyBorder="1" applyAlignment="1">
      <alignment vertical="center" wrapText="1"/>
    </xf>
    <xf numFmtId="0" fontId="21" fillId="3" borderId="2" xfId="0" applyFont="1" applyFill="1" applyBorder="1" applyAlignment="1">
      <alignment horizontal="center" vertical="center" wrapText="1"/>
    </xf>
    <xf numFmtId="4" fontId="18" fillId="0" borderId="2" xfId="6" applyNumberFormat="1" applyFont="1" applyFill="1" applyBorder="1" applyAlignment="1">
      <alignment horizontal="center" vertical="center" wrapText="1"/>
    </xf>
    <xf numFmtId="0" fontId="20" fillId="3" borderId="12" xfId="0" applyFont="1" applyFill="1" applyBorder="1" applyAlignment="1">
      <alignment vertical="center" wrapText="1"/>
    </xf>
    <xf numFmtId="0" fontId="20" fillId="3" borderId="11" xfId="0" applyFont="1" applyFill="1" applyBorder="1" applyAlignment="1">
      <alignment vertical="center" wrapText="1"/>
    </xf>
    <xf numFmtId="4" fontId="24" fillId="3" borderId="5" xfId="0" applyNumberFormat="1" applyFont="1" applyFill="1" applyBorder="1" applyAlignment="1">
      <alignment horizontal="center" vertical="center" wrapText="1"/>
    </xf>
    <xf numFmtId="0" fontId="21" fillId="3" borderId="4" xfId="2" applyFont="1" applyFill="1" applyBorder="1" applyAlignment="1" applyProtection="1">
      <alignment horizontal="left" vertical="center" wrapText="1"/>
      <protection locked="0"/>
    </xf>
    <xf numFmtId="4" fontId="18" fillId="3" borderId="6" xfId="0" applyNumberFormat="1" applyFont="1" applyFill="1" applyBorder="1" applyAlignment="1">
      <alignment horizontal="center" vertical="center" wrapText="1"/>
    </xf>
    <xf numFmtId="2" fontId="18" fillId="3" borderId="2" xfId="0" applyNumberFormat="1" applyFont="1" applyFill="1" applyBorder="1" applyAlignment="1">
      <alignment horizontal="center" vertical="center" wrapText="1"/>
    </xf>
    <xf numFmtId="4" fontId="24" fillId="3" borderId="2" xfId="0" applyNumberFormat="1" applyFont="1" applyFill="1" applyBorder="1" applyAlignment="1">
      <alignment horizontal="center" vertical="center" wrapText="1"/>
    </xf>
    <xf numFmtId="4" fontId="24" fillId="0" borderId="5" xfId="0" applyNumberFormat="1" applyFont="1" applyBorder="1" applyAlignment="1">
      <alignment horizontal="center" vertical="center" wrapText="1"/>
    </xf>
    <xf numFmtId="4" fontId="18" fillId="0" borderId="5" xfId="0" applyNumberFormat="1" applyFont="1" applyBorder="1" applyAlignment="1">
      <alignment horizontal="center" vertical="center" wrapText="1"/>
    </xf>
    <xf numFmtId="1" fontId="25" fillId="4" borderId="5" xfId="0" applyNumberFormat="1" applyFont="1" applyFill="1" applyBorder="1" applyAlignment="1">
      <alignment horizontal="center" vertical="center" wrapText="1"/>
    </xf>
    <xf numFmtId="0" fontId="25" fillId="0" borderId="5" xfId="0" applyFont="1" applyBorder="1" applyAlignment="1">
      <alignment horizontal="center" vertical="center" wrapText="1"/>
    </xf>
    <xf numFmtId="0" fontId="25" fillId="4" borderId="5" xfId="0" applyFont="1" applyFill="1" applyBorder="1" applyAlignment="1">
      <alignment horizontal="left" vertical="center" wrapText="1"/>
    </xf>
    <xf numFmtId="0" fontId="25" fillId="4" borderId="5" xfId="5" applyFont="1" applyFill="1" applyBorder="1" applyAlignment="1">
      <alignment horizontal="center" vertical="center"/>
    </xf>
    <xf numFmtId="0" fontId="20" fillId="4" borderId="5" xfId="0" applyFont="1" applyFill="1" applyBorder="1" applyAlignment="1">
      <alignment vertical="center" wrapText="1"/>
    </xf>
    <xf numFmtId="0" fontId="25" fillId="4" borderId="5" xfId="0" applyFont="1" applyFill="1" applyBorder="1" applyAlignment="1">
      <alignment vertical="center" wrapText="1"/>
    </xf>
    <xf numFmtId="4" fontId="25" fillId="4" borderId="5" xfId="0" applyNumberFormat="1" applyFont="1" applyFill="1" applyBorder="1" applyAlignment="1">
      <alignment horizontal="center" vertical="center" wrapText="1"/>
    </xf>
    <xf numFmtId="4" fontId="22" fillId="4" borderId="5" xfId="0" applyNumberFormat="1" applyFont="1" applyFill="1" applyBorder="1" applyAlignment="1">
      <alignment horizontal="center" vertical="center" wrapText="1"/>
    </xf>
    <xf numFmtId="1" fontId="22" fillId="4" borderId="7" xfId="6" applyNumberFormat="1" applyFont="1" applyFill="1" applyBorder="1" applyAlignment="1">
      <alignment horizontal="center" vertical="center" wrapText="1"/>
    </xf>
    <xf numFmtId="4" fontId="22" fillId="4" borderId="7" xfId="6" applyNumberFormat="1" applyFont="1" applyFill="1" applyBorder="1" applyAlignment="1">
      <alignment horizontal="center" vertical="center" wrapText="1"/>
    </xf>
    <xf numFmtId="0" fontId="25" fillId="4" borderId="7" xfId="0" applyFont="1" applyFill="1" applyBorder="1" applyAlignment="1">
      <alignment horizontal="center" vertical="center" wrapText="1"/>
    </xf>
    <xf numFmtId="0" fontId="25" fillId="0" borderId="7" xfId="0" applyFont="1" applyBorder="1" applyAlignment="1">
      <alignment horizontal="center" vertical="center" wrapText="1"/>
    </xf>
    <xf numFmtId="0" fontId="25" fillId="4" borderId="7" xfId="0" applyFont="1" applyFill="1" applyBorder="1" applyAlignment="1">
      <alignment horizontal="left" vertical="center" wrapText="1"/>
    </xf>
    <xf numFmtId="0" fontId="25" fillId="4" borderId="0" xfId="0" applyFont="1" applyFill="1" applyAlignment="1">
      <alignment horizontal="left" vertical="center" wrapText="1"/>
    </xf>
    <xf numFmtId="0" fontId="22" fillId="4" borderId="7" xfId="0" applyFont="1" applyFill="1" applyBorder="1" applyAlignment="1">
      <alignment horizontal="center" vertical="center" wrapText="1"/>
    </xf>
    <xf numFmtId="0" fontId="20" fillId="4" borderId="7" xfId="0" applyFont="1" applyFill="1" applyBorder="1" applyAlignment="1">
      <alignment horizontal="left" vertical="center" wrapText="1"/>
    </xf>
    <xf numFmtId="0" fontId="25" fillId="4" borderId="7" xfId="0" applyFont="1" applyFill="1" applyBorder="1" applyAlignment="1">
      <alignment vertical="center" wrapText="1"/>
    </xf>
    <xf numFmtId="4" fontId="25" fillId="4" borderId="7" xfId="0" applyNumberFormat="1" applyFont="1" applyFill="1" applyBorder="1" applyAlignment="1">
      <alignment horizontal="center" vertical="center" wrapText="1"/>
    </xf>
    <xf numFmtId="4" fontId="25" fillId="4" borderId="8" xfId="0" applyNumberFormat="1" applyFont="1" applyFill="1" applyBorder="1" applyAlignment="1">
      <alignment horizontal="center" vertical="center" wrapText="1"/>
    </xf>
    <xf numFmtId="1" fontId="25" fillId="4" borderId="7" xfId="0" applyNumberFormat="1" applyFont="1" applyFill="1" applyBorder="1" applyAlignment="1">
      <alignment horizontal="center" vertical="center" wrapText="1"/>
    </xf>
    <xf numFmtId="0" fontId="25" fillId="4" borderId="8" xfId="0" applyFont="1" applyFill="1" applyBorder="1" applyAlignment="1">
      <alignment horizontal="left" vertical="center" wrapText="1"/>
    </xf>
    <xf numFmtId="0" fontId="22" fillId="4" borderId="5" xfId="0" applyFont="1" applyFill="1" applyBorder="1" applyAlignment="1">
      <alignment horizontal="center" vertical="center" wrapText="1"/>
    </xf>
    <xf numFmtId="0" fontId="20" fillId="4" borderId="5" xfId="5" applyFont="1" applyFill="1" applyBorder="1" applyAlignment="1">
      <alignment horizontal="left" vertical="center" wrapText="1"/>
    </xf>
    <xf numFmtId="0" fontId="25" fillId="4" borderId="2" xfId="0" applyFont="1" applyFill="1" applyBorder="1" applyAlignment="1">
      <alignment horizontal="center" vertical="center" wrapText="1"/>
    </xf>
    <xf numFmtId="0" fontId="25" fillId="4" borderId="3" xfId="0" applyFont="1" applyFill="1" applyBorder="1" applyAlignment="1">
      <alignment horizontal="left" vertical="center" wrapText="1"/>
    </xf>
    <xf numFmtId="0" fontId="25" fillId="4" borderId="5" xfId="5" applyFont="1" applyFill="1" applyBorder="1" applyAlignment="1">
      <alignment horizontal="center" vertical="center" wrapText="1"/>
    </xf>
    <xf numFmtId="0" fontId="25" fillId="4" borderId="5" xfId="0" applyFont="1" applyFill="1" applyBorder="1" applyAlignment="1">
      <alignment horizontal="center" vertical="center" wrapText="1"/>
    </xf>
    <xf numFmtId="0" fontId="22" fillId="4" borderId="0" xfId="11" applyFont="1" applyFill="1" applyBorder="1" applyAlignment="1">
      <alignment horizontal="left" vertical="center" wrapText="1"/>
    </xf>
    <xf numFmtId="0" fontId="26" fillId="4" borderId="7" xfId="11" applyFont="1" applyFill="1" applyBorder="1" applyAlignment="1">
      <alignment horizontal="left" vertical="center" wrapText="1"/>
    </xf>
    <xf numFmtId="0" fontId="27" fillId="0" borderId="0" xfId="0" applyFont="1" applyAlignment="1">
      <alignment wrapText="1"/>
    </xf>
    <xf numFmtId="0" fontId="26" fillId="4" borderId="5" xfId="11" applyFont="1" applyFill="1" applyBorder="1" applyAlignment="1">
      <alignment vertical="center" wrapText="1"/>
    </xf>
    <xf numFmtId="0" fontId="21" fillId="4" borderId="0" xfId="11" applyFont="1" applyFill="1" applyBorder="1" applyAlignment="1">
      <alignment vertical="center" wrapText="1"/>
    </xf>
    <xf numFmtId="0" fontId="23" fillId="4" borderId="7" xfId="8" applyFill="1" applyBorder="1" applyAlignment="1">
      <alignment vertical="center" wrapText="1"/>
    </xf>
    <xf numFmtId="0" fontId="25" fillId="4"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2" fillId="4" borderId="7" xfId="12" applyFont="1" applyFill="1" applyBorder="1" applyAlignment="1">
      <alignment horizontal="left" vertical="center" wrapText="1"/>
    </xf>
    <xf numFmtId="0" fontId="22" fillId="4" borderId="5" xfId="12" applyFont="1" applyFill="1" applyBorder="1" applyAlignment="1">
      <alignment vertical="center" wrapText="1"/>
    </xf>
    <xf numFmtId="0" fontId="21" fillId="4" borderId="5" xfId="12" applyFont="1" applyFill="1" applyBorder="1" applyAlignment="1">
      <alignment vertical="center" wrapText="1"/>
    </xf>
    <xf numFmtId="0" fontId="23" fillId="4" borderId="5" xfId="13" applyFill="1" applyBorder="1" applyAlignment="1">
      <alignment vertical="center" wrapText="1"/>
    </xf>
    <xf numFmtId="1" fontId="18" fillId="0" borderId="5" xfId="0" applyNumberFormat="1" applyFont="1" applyBorder="1" applyAlignment="1">
      <alignment horizontal="center" vertical="center" wrapText="1"/>
    </xf>
    <xf numFmtId="4" fontId="25" fillId="4" borderId="12" xfId="0" applyNumberFormat="1" applyFont="1" applyFill="1" applyBorder="1" applyAlignment="1">
      <alignment horizontal="center" vertical="center" wrapText="1"/>
    </xf>
    <xf numFmtId="4" fontId="25" fillId="0" borderId="5" xfId="0" applyNumberFormat="1" applyFont="1" applyBorder="1" applyAlignment="1">
      <alignment horizontal="center" vertical="center" wrapText="1"/>
    </xf>
    <xf numFmtId="0" fontId="25" fillId="4" borderId="12" xfId="0" applyFont="1" applyFill="1" applyBorder="1" applyAlignment="1">
      <alignment horizontal="left" vertical="center" wrapText="1"/>
    </xf>
    <xf numFmtId="0" fontId="25" fillId="0" borderId="7" xfId="0" applyFont="1" applyBorder="1" applyAlignment="1">
      <alignment vertical="center" wrapText="1"/>
    </xf>
    <xf numFmtId="0" fontId="20" fillId="4" borderId="5" xfId="14" applyFont="1" applyFill="1" applyBorder="1" applyAlignment="1">
      <alignment horizontal="left" vertical="center" wrapText="1"/>
    </xf>
    <xf numFmtId="4" fontId="25" fillId="4" borderId="2" xfId="0" applyNumberFormat="1" applyFont="1" applyFill="1" applyBorder="1" applyAlignment="1">
      <alignment horizontal="center" vertical="center" wrapText="1"/>
    </xf>
    <xf numFmtId="1" fontId="25" fillId="4" borderId="2" xfId="0" applyNumberFormat="1" applyFont="1" applyFill="1" applyBorder="1" applyAlignment="1">
      <alignment horizontal="center" vertical="center" wrapText="1"/>
    </xf>
    <xf numFmtId="4" fontId="25" fillId="0" borderId="2" xfId="0" applyNumberFormat="1" applyFont="1" applyBorder="1" applyAlignment="1">
      <alignment horizontal="center" vertical="center" wrapText="1"/>
    </xf>
    <xf numFmtId="0" fontId="25" fillId="4" borderId="2" xfId="0" applyFont="1" applyFill="1" applyBorder="1" applyAlignment="1">
      <alignment horizontal="left" vertical="center" wrapText="1"/>
    </xf>
    <xf numFmtId="0" fontId="20" fillId="4" borderId="5" xfId="0" applyFont="1" applyFill="1" applyBorder="1" applyAlignment="1">
      <alignment horizontal="left" vertical="center" wrapText="1"/>
    </xf>
    <xf numFmtId="0" fontId="25" fillId="4" borderId="12" xfId="0" applyFont="1" applyFill="1" applyBorder="1" applyAlignment="1">
      <alignment vertical="top" wrapText="1"/>
    </xf>
    <xf numFmtId="0" fontId="25" fillId="4" borderId="2" xfId="0" applyFont="1" applyFill="1" applyBorder="1" applyAlignment="1">
      <alignment vertical="center" wrapText="1"/>
    </xf>
    <xf numFmtId="0" fontId="25" fillId="4" borderId="2" xfId="0" applyFont="1" applyFill="1" applyBorder="1" applyAlignment="1">
      <alignment vertical="top" wrapText="1"/>
    </xf>
    <xf numFmtId="0" fontId="25" fillId="4" borderId="4" xfId="0" applyFont="1" applyFill="1" applyBorder="1" applyAlignment="1">
      <alignment vertical="center" wrapText="1"/>
    </xf>
    <xf numFmtId="0" fontId="22" fillId="4" borderId="5" xfId="11" applyFont="1" applyFill="1" applyBorder="1" applyAlignment="1">
      <alignment horizontal="left" vertical="top" wrapText="1"/>
    </xf>
    <xf numFmtId="0" fontId="26" fillId="4" borderId="5" xfId="11" applyFont="1" applyFill="1" applyBorder="1" applyAlignment="1">
      <alignment vertical="top" wrapText="1"/>
    </xf>
    <xf numFmtId="0" fontId="21" fillId="4" borderId="5" xfId="11" applyFont="1" applyFill="1" applyBorder="1" applyAlignment="1">
      <alignment vertical="center" wrapText="1"/>
    </xf>
    <xf numFmtId="0" fontId="23" fillId="4" borderId="5" xfId="0" applyFont="1" applyFill="1" applyBorder="1" applyAlignment="1">
      <alignment vertical="top" wrapText="1"/>
    </xf>
    <xf numFmtId="0" fontId="25" fillId="4" borderId="7" xfId="0" applyFont="1" applyFill="1" applyBorder="1" applyAlignment="1">
      <alignment horizontal="left" wrapText="1"/>
    </xf>
    <xf numFmtId="0" fontId="20" fillId="4" borderId="7" xfId="0" applyFont="1" applyFill="1" applyBorder="1" applyAlignment="1">
      <alignment horizontal="left" wrapText="1"/>
    </xf>
    <xf numFmtId="49" fontId="22" fillId="4" borderId="19" xfId="7" applyNumberFormat="1" applyFont="1" applyFill="1" applyBorder="1" applyAlignment="1">
      <alignment horizontal="center" vertical="center" wrapText="1"/>
    </xf>
    <xf numFmtId="49" fontId="21" fillId="4" borderId="19" xfId="7" applyNumberFormat="1" applyFont="1" applyFill="1" applyBorder="1" applyAlignment="1">
      <alignment horizontal="left" vertical="center" wrapText="1"/>
    </xf>
    <xf numFmtId="164" fontId="22" fillId="4" borderId="7" xfId="3" applyNumberFormat="1" applyFont="1" applyFill="1" applyBorder="1" applyAlignment="1" applyProtection="1">
      <alignment horizontal="center" vertical="center" wrapText="1"/>
      <protection locked="0"/>
    </xf>
    <xf numFmtId="49" fontId="21" fillId="4" borderId="7" xfId="5" applyNumberFormat="1" applyFont="1" applyFill="1" applyBorder="1" applyAlignment="1">
      <alignment vertical="center" wrapText="1"/>
    </xf>
    <xf numFmtId="49" fontId="22" fillId="4" borderId="5" xfId="7" applyNumberFormat="1" applyFont="1" applyFill="1" applyBorder="1" applyAlignment="1">
      <alignment horizontal="center" vertical="center" wrapText="1"/>
    </xf>
    <xf numFmtId="49" fontId="21" fillId="4" borderId="5" xfId="7" applyNumberFormat="1" applyFont="1" applyFill="1" applyBorder="1" applyAlignment="1">
      <alignment horizontal="left" vertical="center" wrapText="1"/>
    </xf>
    <xf numFmtId="0" fontId="22" fillId="4" borderId="5" xfId="3" applyFont="1" applyFill="1" applyBorder="1" applyAlignment="1" applyProtection="1">
      <alignment horizontal="center" vertical="center" wrapText="1"/>
      <protection locked="0"/>
    </xf>
    <xf numFmtId="0" fontId="21" fillId="4" borderId="5" xfId="3" applyFont="1" applyFill="1" applyBorder="1" applyAlignment="1" applyProtection="1">
      <alignment horizontal="left" vertical="center" wrapText="1"/>
      <protection locked="0"/>
    </xf>
    <xf numFmtId="0" fontId="22" fillId="4" borderId="7" xfId="3" applyFont="1" applyFill="1" applyBorder="1" applyAlignment="1" applyProtection="1">
      <alignment horizontal="center" vertical="center" wrapText="1"/>
      <protection locked="0"/>
    </xf>
    <xf numFmtId="0" fontId="25" fillId="0" borderId="5" xfId="0" applyFont="1" applyBorder="1" applyAlignment="1">
      <alignment horizontal="left" vertical="center" wrapText="1"/>
    </xf>
    <xf numFmtId="4" fontId="25" fillId="4" borderId="4" xfId="0" applyNumberFormat="1" applyFont="1" applyFill="1" applyBorder="1" applyAlignment="1">
      <alignment horizontal="center" vertical="center" wrapText="1"/>
    </xf>
    <xf numFmtId="4" fontId="25" fillId="4" borderId="11" xfId="0" applyNumberFormat="1" applyFont="1" applyFill="1" applyBorder="1" applyAlignment="1">
      <alignment horizontal="center" vertical="center" wrapText="1"/>
    </xf>
    <xf numFmtId="0" fontId="21" fillId="4" borderId="5" xfId="5" applyFont="1" applyFill="1" applyBorder="1" applyAlignment="1">
      <alignment vertical="center" wrapText="1"/>
    </xf>
    <xf numFmtId="0" fontId="24" fillId="0" borderId="7" xfId="0" applyFont="1" applyBorder="1" applyAlignment="1">
      <alignment vertical="center" wrapText="1"/>
    </xf>
    <xf numFmtId="0" fontId="24" fillId="0" borderId="7" xfId="0" applyFont="1" applyBorder="1" applyAlignment="1">
      <alignment horizontal="center" vertical="center" wrapText="1"/>
    </xf>
    <xf numFmtId="0" fontId="24" fillId="0" borderId="7" xfId="0" applyFont="1" applyBorder="1" applyAlignment="1">
      <alignment horizontal="left" vertical="center" wrapText="1"/>
    </xf>
    <xf numFmtId="0" fontId="18" fillId="0" borderId="7" xfId="0" applyFont="1" applyBorder="1" applyAlignment="1">
      <alignment horizontal="left" vertical="center" wrapText="1"/>
    </xf>
    <xf numFmtId="2" fontId="24" fillId="0" borderId="7" xfId="0" applyNumberFormat="1" applyFont="1" applyBorder="1" applyAlignment="1">
      <alignment horizontal="center" vertical="center" wrapText="1"/>
    </xf>
    <xf numFmtId="4" fontId="24" fillId="0" borderId="7" xfId="0" applyNumberFormat="1" applyFont="1" applyBorder="1" applyAlignment="1">
      <alignment horizontal="center" vertical="center" wrapText="1"/>
    </xf>
    <xf numFmtId="3" fontId="24" fillId="0" borderId="7" xfId="0" applyNumberFormat="1" applyFont="1" applyBorder="1" applyAlignment="1">
      <alignment horizontal="center" vertical="center" wrapText="1"/>
    </xf>
    <xf numFmtId="0" fontId="24" fillId="0" borderId="2" xfId="0" applyFont="1" applyBorder="1" applyAlignment="1">
      <alignment horizontal="center" vertical="center" wrapText="1"/>
    </xf>
    <xf numFmtId="0" fontId="24" fillId="0" borderId="2" xfId="0" applyFont="1" applyBorder="1" applyAlignment="1">
      <alignment horizontal="left" vertical="center" wrapText="1"/>
    </xf>
    <xf numFmtId="0" fontId="24" fillId="0" borderId="2" xfId="0" applyFont="1" applyBorder="1" applyAlignment="1">
      <alignment vertical="center" wrapText="1"/>
    </xf>
    <xf numFmtId="0" fontId="18" fillId="0" borderId="2" xfId="0" applyFont="1" applyBorder="1" applyAlignment="1">
      <alignment horizontal="left" vertical="center" wrapText="1"/>
    </xf>
    <xf numFmtId="0" fontId="18" fillId="0" borderId="5" xfId="0" applyFont="1" applyBorder="1" applyAlignment="1">
      <alignment horizontal="left" vertical="center" wrapText="1"/>
    </xf>
    <xf numFmtId="0" fontId="18" fillId="0" borderId="11" xfId="0" applyFont="1" applyBorder="1" applyAlignment="1">
      <alignment horizontal="center" vertical="center" wrapText="1"/>
    </xf>
    <xf numFmtId="0" fontId="18" fillId="0" borderId="1" xfId="0" applyFont="1" applyBorder="1" applyAlignment="1">
      <alignment horizontal="center" vertical="center" wrapText="1"/>
    </xf>
    <xf numFmtId="49" fontId="21" fillId="0" borderId="5" xfId="7" applyNumberFormat="1" applyFont="1" applyBorder="1" applyAlignment="1">
      <alignment horizontal="left" vertical="center" wrapText="1"/>
    </xf>
    <xf numFmtId="0" fontId="21" fillId="0" borderId="5" xfId="10" applyFont="1" applyBorder="1" applyAlignment="1" applyProtection="1">
      <alignment vertical="center"/>
      <protection locked="0"/>
    </xf>
    <xf numFmtId="0" fontId="21" fillId="0" borderId="5" xfId="10" applyFont="1" applyBorder="1" applyAlignment="1" applyProtection="1">
      <alignment wrapText="1"/>
      <protection locked="0"/>
    </xf>
    <xf numFmtId="0" fontId="18" fillId="0" borderId="5" xfId="5" applyFont="1" applyBorder="1" applyAlignment="1">
      <alignment horizontal="left" vertical="center" wrapText="1"/>
    </xf>
    <xf numFmtId="0" fontId="29" fillId="0" borderId="5" xfId="0" applyFont="1" applyBorder="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vertical="center" wrapText="1"/>
    </xf>
    <xf numFmtId="1" fontId="18" fillId="0" borderId="0" xfId="0" applyNumberFormat="1" applyFont="1" applyAlignment="1">
      <alignment horizontal="center" vertical="center" wrapText="1"/>
    </xf>
    <xf numFmtId="0" fontId="24" fillId="0" borderId="0" xfId="0" applyFont="1" applyAlignment="1">
      <alignment wrapText="1"/>
    </xf>
    <xf numFmtId="0" fontId="32" fillId="2" borderId="7" xfId="0" applyFont="1" applyFill="1" applyBorder="1" applyAlignment="1">
      <alignment horizontal="center" vertical="center" wrapText="1"/>
    </xf>
    <xf numFmtId="2" fontId="32" fillId="2" borderId="7" xfId="0" applyNumberFormat="1" applyFont="1" applyFill="1" applyBorder="1" applyAlignment="1">
      <alignment horizontal="center" vertical="center" wrapText="1"/>
    </xf>
    <xf numFmtId="0" fontId="32" fillId="2" borderId="12"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2" xfId="0" applyFont="1" applyFill="1" applyBorder="1" applyAlignment="1">
      <alignment vertical="center" wrapText="1"/>
    </xf>
    <xf numFmtId="3" fontId="32" fillId="2" borderId="12" xfId="0" applyNumberFormat="1" applyFont="1" applyFill="1" applyBorder="1" applyAlignment="1">
      <alignment horizontal="center" vertical="center" wrapText="1"/>
    </xf>
    <xf numFmtId="4" fontId="32" fillId="2" borderId="12" xfId="0" applyNumberFormat="1" applyFont="1" applyFill="1" applyBorder="1" applyAlignment="1">
      <alignment horizontal="center" vertical="center" wrapText="1"/>
    </xf>
    <xf numFmtId="0" fontId="32" fillId="2" borderId="2" xfId="0" applyFont="1" applyFill="1" applyBorder="1" applyAlignment="1">
      <alignment horizontal="left" vertical="center" wrapText="1"/>
    </xf>
    <xf numFmtId="2" fontId="4" fillId="2" borderId="7"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3" fontId="32" fillId="2" borderId="5" xfId="0" applyNumberFormat="1" applyFont="1" applyFill="1" applyBorder="1" applyAlignment="1">
      <alignment horizontal="center" vertical="center" wrapText="1"/>
    </xf>
    <xf numFmtId="4" fontId="32" fillId="2" borderId="5" xfId="0" applyNumberFormat="1" applyFont="1" applyFill="1" applyBorder="1" applyAlignment="1">
      <alignment horizontal="center" vertical="center" wrapText="1"/>
    </xf>
    <xf numFmtId="0" fontId="32" fillId="2" borderId="5" xfId="0" applyFont="1" applyFill="1" applyBorder="1" applyAlignment="1">
      <alignment horizontal="center" vertical="center" wrapText="1"/>
    </xf>
    <xf numFmtId="0" fontId="24" fillId="0" borderId="13" xfId="0" applyFont="1" applyBorder="1" applyAlignment="1">
      <alignment wrapText="1"/>
    </xf>
    <xf numFmtId="49" fontId="24" fillId="0" borderId="5" xfId="5" applyNumberFormat="1" applyFont="1" applyBorder="1" applyAlignment="1">
      <alignment horizontal="center" vertical="center"/>
    </xf>
    <xf numFmtId="49" fontId="22" fillId="0" borderId="5" xfId="5" applyNumberFormat="1" applyFont="1" applyBorder="1" applyAlignment="1">
      <alignment vertical="center" wrapText="1"/>
    </xf>
    <xf numFmtId="2" fontId="24" fillId="0" borderId="5" xfId="0" applyNumberFormat="1" applyFont="1" applyBorder="1" applyAlignment="1">
      <alignment horizontal="center" vertical="center" wrapText="1"/>
    </xf>
    <xf numFmtId="3" fontId="24" fillId="0" borderId="5" xfId="0" applyNumberFormat="1" applyFont="1" applyBorder="1" applyAlignment="1">
      <alignment horizontal="center" vertical="center" wrapText="1"/>
    </xf>
    <xf numFmtId="0" fontId="24" fillId="3" borderId="0" xfId="0" applyFont="1" applyFill="1" applyAlignment="1">
      <alignment wrapText="1"/>
    </xf>
    <xf numFmtId="49" fontId="22" fillId="0" borderId="7" xfId="5" applyNumberFormat="1" applyFont="1" applyBorder="1" applyAlignment="1">
      <alignment vertical="center" wrapText="1"/>
    </xf>
    <xf numFmtId="0" fontId="24" fillId="0" borderId="5" xfId="0" applyFont="1" applyBorder="1" applyAlignment="1">
      <alignment horizontal="center" vertical="center" wrapText="1"/>
    </xf>
    <xf numFmtId="0" fontId="24" fillId="0" borderId="5" xfId="0" applyFont="1" applyBorder="1" applyAlignment="1">
      <alignment vertical="center" wrapText="1"/>
    </xf>
    <xf numFmtId="0" fontId="33" fillId="0" borderId="6" xfId="15" applyFont="1" applyBorder="1" applyAlignment="1">
      <alignment vertical="center" wrapText="1"/>
    </xf>
    <xf numFmtId="0" fontId="24" fillId="0" borderId="8" xfId="0" applyFont="1" applyBorder="1" applyAlignment="1">
      <alignment horizontal="center" vertical="center" wrapText="1"/>
    </xf>
    <xf numFmtId="0" fontId="24" fillId="0" borderId="8" xfId="0" applyFont="1" applyBorder="1" applyAlignment="1">
      <alignment vertical="center" wrapText="1"/>
    </xf>
    <xf numFmtId="2" fontId="24" fillId="0" borderId="8" xfId="0" applyNumberFormat="1" applyFont="1" applyBorder="1" applyAlignment="1">
      <alignment horizontal="center" vertical="center" wrapText="1"/>
    </xf>
    <xf numFmtId="4" fontId="24" fillId="0" borderId="8" xfId="0" applyNumberFormat="1" applyFont="1" applyBorder="1" applyAlignment="1">
      <alignment horizontal="center" vertical="center" wrapText="1"/>
    </xf>
    <xf numFmtId="3" fontId="24" fillId="0" borderId="8" xfId="0" applyNumberFormat="1" applyFont="1" applyBorder="1" applyAlignment="1">
      <alignment horizontal="center" vertical="center" wrapText="1"/>
    </xf>
    <xf numFmtId="3" fontId="24" fillId="0" borderId="8" xfId="16" applyNumberFormat="1" applyFont="1" applyBorder="1" applyAlignment="1">
      <alignment horizontal="center" vertical="center"/>
    </xf>
    <xf numFmtId="0" fontId="25" fillId="0" borderId="2" xfId="0" applyFont="1" applyBorder="1" applyAlignment="1">
      <alignment horizontal="left" vertical="center" wrapText="1"/>
    </xf>
    <xf numFmtId="0" fontId="24" fillId="0" borderId="2" xfId="0" applyFont="1" applyBorder="1" applyAlignment="1">
      <alignment wrapText="1"/>
    </xf>
    <xf numFmtId="0" fontId="25" fillId="0" borderId="2" xfId="0" applyFont="1" applyBorder="1" applyAlignment="1">
      <alignment wrapText="1"/>
    </xf>
    <xf numFmtId="0" fontId="25" fillId="0" borderId="5" xfId="0" applyFont="1" applyBorder="1" applyAlignment="1">
      <alignment vertical="center" wrapText="1"/>
    </xf>
    <xf numFmtId="0" fontId="24" fillId="0" borderId="5" xfId="0" applyFont="1" applyBorder="1" applyAlignment="1">
      <alignment horizontal="left" vertical="center"/>
    </xf>
    <xf numFmtId="0" fontId="24" fillId="0" borderId="4" xfId="0" applyFont="1" applyBorder="1" applyAlignment="1">
      <alignment horizontal="center" vertical="center" wrapText="1"/>
    </xf>
    <xf numFmtId="0" fontId="24" fillId="0" borderId="11" xfId="0" applyFont="1" applyBorder="1" applyAlignment="1">
      <alignment horizontal="center" vertical="center" wrapText="1"/>
    </xf>
    <xf numFmtId="0" fontId="33" fillId="0" borderId="5" xfId="15" applyFont="1" applyBorder="1" applyAlignment="1">
      <alignment wrapText="1"/>
    </xf>
    <xf numFmtId="0" fontId="22" fillId="0" borderId="5" xfId="3" applyFont="1" applyBorder="1" applyAlignment="1" applyProtection="1">
      <alignment horizontal="left" vertical="center" wrapText="1"/>
      <protection locked="0"/>
    </xf>
    <xf numFmtId="0" fontId="33" fillId="0" borderId="5" xfId="15" applyFont="1" applyBorder="1" applyAlignment="1">
      <alignment vertical="center" wrapText="1"/>
    </xf>
    <xf numFmtId="0" fontId="25" fillId="0" borderId="7" xfId="0" applyFont="1" applyBorder="1" applyAlignment="1">
      <alignment wrapText="1"/>
    </xf>
    <xf numFmtId="0" fontId="24" fillId="0" borderId="7" xfId="0" applyFont="1" applyBorder="1" applyAlignment="1">
      <alignment wrapText="1"/>
    </xf>
    <xf numFmtId="0" fontId="24" fillId="0" borderId="5" xfId="0" applyFont="1" applyBorder="1" applyAlignment="1">
      <alignment horizontal="left" vertical="center" wrapText="1"/>
    </xf>
    <xf numFmtId="0" fontId="24" fillId="0" borderId="0" xfId="0" applyFont="1" applyAlignment="1">
      <alignment horizontal="center" vertical="center" wrapText="1"/>
    </xf>
    <xf numFmtId="0" fontId="24" fillId="0" borderId="0" xfId="0" applyFont="1" applyAlignment="1">
      <alignment horizontal="left" vertical="center" wrapText="1"/>
    </xf>
    <xf numFmtId="4" fontId="24" fillId="0" borderId="1" xfId="0" applyNumberFormat="1" applyFont="1" applyBorder="1" applyAlignment="1">
      <alignment horizontal="center" vertical="center" wrapText="1"/>
    </xf>
    <xf numFmtId="0" fontId="24" fillId="0" borderId="3" xfId="0" applyFont="1" applyBorder="1" applyAlignment="1">
      <alignment horizontal="center" vertical="center" wrapText="1"/>
    </xf>
    <xf numFmtId="0" fontId="22" fillId="0" borderId="7" xfId="11" applyFont="1" applyBorder="1" applyAlignment="1">
      <alignment horizontal="left" vertical="center" wrapText="1"/>
    </xf>
    <xf numFmtId="49" fontId="22" fillId="0" borderId="5" xfId="7" applyNumberFormat="1" applyFont="1" applyBorder="1" applyAlignment="1">
      <alignment horizontal="left" vertical="center" wrapText="1"/>
    </xf>
    <xf numFmtId="0" fontId="22" fillId="0" borderId="5" xfId="0" applyFont="1" applyBorder="1" applyAlignment="1">
      <alignment horizontal="left" vertical="center" wrapText="1"/>
    </xf>
    <xf numFmtId="49" fontId="22" fillId="0" borderId="7" xfId="7" applyNumberFormat="1" applyFont="1" applyBorder="1" applyAlignment="1">
      <alignment horizontal="left" vertical="center" wrapText="1"/>
    </xf>
    <xf numFmtId="0" fontId="33" fillId="0" borderId="4" xfId="15" applyFont="1" applyBorder="1" applyAlignment="1">
      <alignment vertical="center" wrapText="1"/>
    </xf>
    <xf numFmtId="49" fontId="22" fillId="0" borderId="21" xfId="7" applyNumberFormat="1" applyFont="1" applyBorder="1" applyAlignment="1">
      <alignment horizontal="center" vertical="center" wrapText="1"/>
    </xf>
    <xf numFmtId="4" fontId="22" fillId="0" borderId="5" xfId="0" applyNumberFormat="1" applyFont="1" applyBorder="1" applyAlignment="1">
      <alignment horizontal="center" vertical="center"/>
    </xf>
    <xf numFmtId="2" fontId="24" fillId="0" borderId="0" xfId="0" applyNumberFormat="1" applyFont="1" applyAlignment="1">
      <alignment wrapText="1"/>
    </xf>
    <xf numFmtId="0" fontId="22" fillId="0" borderId="5" xfId="10" applyFont="1" applyBorder="1" applyAlignment="1">
      <alignment vertical="center" wrapText="1"/>
    </xf>
    <xf numFmtId="0" fontId="24" fillId="3" borderId="0" xfId="0" applyFont="1" applyFill="1" applyAlignment="1">
      <alignment horizontal="center" vertical="center" wrapText="1"/>
    </xf>
    <xf numFmtId="2" fontId="24" fillId="0" borderId="0" xfId="0" applyNumberFormat="1" applyFont="1" applyAlignment="1">
      <alignment horizontal="center" vertical="center" wrapText="1"/>
    </xf>
    <xf numFmtId="3" fontId="24" fillId="0" borderId="0" xfId="0" applyNumberFormat="1" applyFont="1" applyAlignment="1">
      <alignment horizontal="right" wrapText="1"/>
    </xf>
    <xf numFmtId="4" fontId="24" fillId="0" borderId="0" xfId="0" applyNumberFormat="1" applyFont="1" applyAlignment="1">
      <alignment horizontal="right" wrapText="1"/>
    </xf>
    <xf numFmtId="0" fontId="24" fillId="0" borderId="0" xfId="0" applyFont="1" applyAlignment="1">
      <alignment horizontal="right" wrapText="1"/>
    </xf>
    <xf numFmtId="0" fontId="21" fillId="0" borderId="5" xfId="14" applyFont="1" applyBorder="1" applyAlignment="1">
      <alignment horizontal="left" vertical="center" wrapText="1"/>
    </xf>
    <xf numFmtId="0" fontId="5" fillId="0" borderId="0" xfId="0" applyFont="1" applyAlignment="1">
      <alignment vertical="center" wrapText="1"/>
    </xf>
    <xf numFmtId="0" fontId="7" fillId="0" borderId="0" xfId="1" applyFont="1" applyAlignment="1">
      <alignment horizontal="left" vertical="justify"/>
    </xf>
    <xf numFmtId="0" fontId="8" fillId="0" borderId="0" xfId="0" applyFont="1" applyAlignment="1">
      <alignment horizontal="left" vertical="center"/>
    </xf>
    <xf numFmtId="0" fontId="10" fillId="0" borderId="0" xfId="1" applyFont="1" applyAlignment="1">
      <alignment horizontal="left" vertical="justify"/>
    </xf>
    <xf numFmtId="0" fontId="11"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left" vertical="center" wrapText="1"/>
    </xf>
    <xf numFmtId="0" fontId="19" fillId="2" borderId="7"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2" xfId="0" applyFont="1" applyFill="1" applyBorder="1" applyAlignment="1">
      <alignment horizontal="center" vertical="center" wrapText="1"/>
    </xf>
    <xf numFmtId="4" fontId="18" fillId="2" borderId="7" xfId="0" applyNumberFormat="1" applyFont="1" applyFill="1" applyBorder="1" applyAlignment="1">
      <alignment horizontal="center" vertical="center" wrapText="1"/>
    </xf>
    <xf numFmtId="4" fontId="18" fillId="2" borderId="12" xfId="0" applyNumberFormat="1" applyFont="1" applyFill="1" applyBorder="1" applyAlignment="1">
      <alignment horizontal="center" vertical="center" wrapText="1"/>
    </xf>
    <xf numFmtId="4" fontId="18" fillId="2" borderId="2" xfId="0" applyNumberFormat="1" applyFont="1" applyFill="1" applyBorder="1" applyAlignment="1">
      <alignment horizontal="center" vertical="center" wrapText="1"/>
    </xf>
    <xf numFmtId="4" fontId="19" fillId="2" borderId="7" xfId="0" applyNumberFormat="1" applyFont="1" applyFill="1" applyBorder="1" applyAlignment="1">
      <alignment horizontal="center" vertical="center" wrapText="1"/>
    </xf>
    <xf numFmtId="4" fontId="19" fillId="2" borderId="2" xfId="0" applyNumberFormat="1" applyFont="1" applyFill="1" applyBorder="1" applyAlignment="1">
      <alignment horizontal="center" vertical="center" wrapText="1"/>
    </xf>
    <xf numFmtId="4" fontId="19" fillId="2" borderId="5" xfId="0" applyNumberFormat="1" applyFont="1" applyFill="1" applyBorder="1" applyAlignment="1">
      <alignment horizontal="center" vertical="center" wrapText="1"/>
    </xf>
    <xf numFmtId="0" fontId="19" fillId="2" borderId="12" xfId="0" applyFont="1" applyFill="1" applyBorder="1" applyAlignment="1">
      <alignment vertical="center" wrapText="1"/>
    </xf>
    <xf numFmtId="0" fontId="19" fillId="2" borderId="2" xfId="0" applyFont="1" applyFill="1" applyBorder="1" applyAlignment="1">
      <alignment vertical="center" wrapText="1"/>
    </xf>
    <xf numFmtId="1" fontId="19" fillId="2" borderId="6" xfId="0" applyNumberFormat="1" applyFont="1" applyFill="1" applyBorder="1" applyAlignment="1">
      <alignment horizontal="center" vertical="center" wrapText="1"/>
    </xf>
    <xf numFmtId="1" fontId="19" fillId="2" borderId="13" xfId="0" applyNumberFormat="1" applyFont="1" applyFill="1" applyBorder="1" applyAlignment="1">
      <alignment horizontal="center" vertical="center" wrapText="1"/>
    </xf>
    <xf numFmtId="1" fontId="19" fillId="2" borderId="4" xfId="0" applyNumberFormat="1" applyFont="1" applyFill="1" applyBorder="1" applyAlignment="1">
      <alignment horizontal="center" vertical="center" wrapText="1"/>
    </xf>
    <xf numFmtId="4" fontId="19" fillId="2" borderId="6" xfId="0" applyNumberFormat="1" applyFont="1" applyFill="1" applyBorder="1" applyAlignment="1">
      <alignment horizontal="center" vertical="center" wrapText="1"/>
    </xf>
    <xf numFmtId="4" fontId="19" fillId="2" borderId="13" xfId="0" applyNumberFormat="1" applyFont="1" applyFill="1" applyBorder="1" applyAlignment="1">
      <alignment horizontal="center" vertical="center" wrapText="1"/>
    </xf>
    <xf numFmtId="4" fontId="19" fillId="2" borderId="4" xfId="0" applyNumberFormat="1" applyFont="1" applyFill="1" applyBorder="1" applyAlignment="1">
      <alignment horizontal="center" vertical="center" wrapText="1"/>
    </xf>
    <xf numFmtId="4" fontId="19" fillId="2" borderId="12" xfId="0" applyNumberFormat="1" applyFont="1" applyFill="1" applyBorder="1" applyAlignment="1">
      <alignment horizontal="center" vertical="center" wrapText="1"/>
    </xf>
    <xf numFmtId="1" fontId="19" fillId="2" borderId="7" xfId="0" applyNumberFormat="1"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0" fontId="18" fillId="3" borderId="7"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20" fillId="3" borderId="7" xfId="0" applyFont="1" applyFill="1" applyBorder="1" applyAlignment="1">
      <alignment horizontal="left" vertical="center" wrapText="1"/>
    </xf>
    <xf numFmtId="0" fontId="20" fillId="3" borderId="2" xfId="0" applyFont="1" applyFill="1" applyBorder="1" applyAlignment="1">
      <alignment horizontal="left" vertical="center" wrapText="1"/>
    </xf>
    <xf numFmtId="4" fontId="21" fillId="3" borderId="7" xfId="6" applyNumberFormat="1" applyFont="1" applyFill="1" applyBorder="1" applyAlignment="1">
      <alignment horizontal="center" vertical="center" wrapText="1"/>
    </xf>
    <xf numFmtId="4" fontId="21" fillId="3" borderId="2" xfId="6" applyNumberFormat="1" applyFont="1" applyFill="1" applyBorder="1" applyAlignment="1">
      <alignment horizontal="center" vertical="center" wrapText="1"/>
    </xf>
    <xf numFmtId="4" fontId="21" fillId="3" borderId="7" xfId="7" applyNumberFormat="1" applyFont="1" applyFill="1" applyBorder="1" applyAlignment="1">
      <alignment horizontal="center" vertical="center"/>
    </xf>
    <xf numFmtId="4" fontId="21" fillId="3" borderId="2" xfId="7" applyNumberFormat="1" applyFont="1" applyFill="1" applyBorder="1" applyAlignment="1">
      <alignment horizontal="center" vertical="center"/>
    </xf>
    <xf numFmtId="1" fontId="18" fillId="3" borderId="7" xfId="5" applyNumberFormat="1" applyFont="1" applyFill="1" applyBorder="1" applyAlignment="1">
      <alignment horizontal="center" vertical="center"/>
    </xf>
    <xf numFmtId="1" fontId="18" fillId="3" borderId="2" xfId="5" applyNumberFormat="1" applyFont="1" applyFill="1" applyBorder="1" applyAlignment="1">
      <alignment horizontal="center" vertical="center"/>
    </xf>
    <xf numFmtId="1" fontId="21" fillId="3" borderId="7" xfId="6" applyNumberFormat="1" applyFont="1" applyFill="1" applyBorder="1" applyAlignment="1">
      <alignment horizontal="center" vertical="center" wrapText="1"/>
    </xf>
    <xf numFmtId="1" fontId="21" fillId="3" borderId="2" xfId="6" applyNumberFormat="1" applyFont="1" applyFill="1" applyBorder="1" applyAlignment="1">
      <alignment horizontal="center" vertical="center" wrapText="1"/>
    </xf>
    <xf numFmtId="4" fontId="22" fillId="3" borderId="7" xfId="6" applyNumberFormat="1" applyFont="1" applyFill="1" applyBorder="1" applyAlignment="1">
      <alignment horizontal="center" vertical="center" wrapText="1"/>
    </xf>
    <xf numFmtId="4" fontId="22" fillId="3" borderId="2" xfId="6" applyNumberFormat="1" applyFont="1" applyFill="1" applyBorder="1" applyAlignment="1">
      <alignment horizontal="center" vertical="center" wrapText="1"/>
    </xf>
    <xf numFmtId="0" fontId="18" fillId="3" borderId="7" xfId="0" applyFont="1" applyFill="1" applyBorder="1" applyAlignment="1">
      <alignment vertical="center" wrapText="1"/>
    </xf>
    <xf numFmtId="0" fontId="18" fillId="3" borderId="2" xfId="0" applyFont="1" applyFill="1" applyBorder="1" applyAlignment="1">
      <alignment vertical="center" wrapText="1"/>
    </xf>
    <xf numFmtId="4" fontId="18" fillId="3" borderId="7" xfId="0" applyNumberFormat="1" applyFont="1" applyFill="1" applyBorder="1" applyAlignment="1">
      <alignment horizontal="center" vertical="center" wrapText="1"/>
    </xf>
    <xf numFmtId="4" fontId="18" fillId="3" borderId="2" xfId="0" applyNumberFormat="1" applyFont="1" applyFill="1" applyBorder="1" applyAlignment="1">
      <alignment horizontal="center" vertical="center" wrapText="1"/>
    </xf>
    <xf numFmtId="4" fontId="21" fillId="3" borderId="7" xfId="0" applyNumberFormat="1" applyFont="1" applyFill="1" applyBorder="1" applyAlignment="1">
      <alignment horizontal="center" vertical="center" wrapText="1"/>
    </xf>
    <xf numFmtId="4" fontId="21" fillId="3" borderId="2" xfId="0" applyNumberFormat="1" applyFont="1" applyFill="1" applyBorder="1" applyAlignment="1">
      <alignment horizontal="center" vertical="center" wrapText="1"/>
    </xf>
    <xf numFmtId="1" fontId="18" fillId="3" borderId="7" xfId="5" applyNumberFormat="1" applyFont="1" applyFill="1" applyBorder="1" applyAlignment="1">
      <alignment horizontal="center" vertical="center" wrapText="1"/>
    </xf>
    <xf numFmtId="1" fontId="18" fillId="3" borderId="2" xfId="5" applyNumberFormat="1"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8" fillId="0" borderId="12" xfId="0" applyFont="1" applyBorder="1" applyAlignment="1">
      <alignment horizontal="center" vertical="center" wrapText="1"/>
    </xf>
    <xf numFmtId="0" fontId="18" fillId="3" borderId="12" xfId="0" applyFont="1" applyFill="1" applyBorder="1" applyAlignment="1">
      <alignment horizontal="left" vertical="center" wrapText="1"/>
    </xf>
    <xf numFmtId="0" fontId="20" fillId="3" borderId="12" xfId="0" applyFont="1" applyFill="1" applyBorder="1" applyAlignment="1">
      <alignment horizontal="left" vertical="center" wrapText="1"/>
    </xf>
    <xf numFmtId="0" fontId="22" fillId="0" borderId="7" xfId="5" applyFont="1" applyBorder="1" applyAlignment="1">
      <alignment horizontal="center" vertical="center"/>
    </xf>
    <xf numFmtId="0" fontId="22" fillId="0" borderId="2" xfId="5" applyFont="1" applyBorder="1" applyAlignment="1">
      <alignment horizontal="center" vertical="center"/>
    </xf>
    <xf numFmtId="0" fontId="21" fillId="0" borderId="7" xfId="9" applyFont="1" applyBorder="1" applyAlignment="1">
      <alignment horizontal="left" vertical="center" wrapText="1"/>
    </xf>
    <xf numFmtId="0" fontId="21" fillId="0" borderId="2" xfId="9" applyFont="1" applyBorder="1" applyAlignment="1">
      <alignment horizontal="left" vertical="center" wrapText="1"/>
    </xf>
    <xf numFmtId="4" fontId="4" fillId="3" borderId="7" xfId="10" applyNumberFormat="1" applyFont="1" applyFill="1" applyBorder="1" applyAlignment="1">
      <alignment horizontal="center" vertical="center"/>
    </xf>
    <xf numFmtId="4" fontId="4" fillId="3" borderId="2" xfId="10" applyNumberFormat="1" applyFont="1" applyFill="1" applyBorder="1" applyAlignment="1">
      <alignment horizontal="center" vertical="center"/>
    </xf>
    <xf numFmtId="1" fontId="18" fillId="3" borderId="7" xfId="0" applyNumberFormat="1" applyFont="1" applyFill="1" applyBorder="1" applyAlignment="1">
      <alignment horizontal="center" vertical="center" wrapText="1"/>
    </xf>
    <xf numFmtId="1" fontId="18" fillId="3" borderId="2" xfId="0" applyNumberFormat="1" applyFont="1" applyFill="1" applyBorder="1" applyAlignment="1">
      <alignment horizontal="center" vertical="center" wrapText="1"/>
    </xf>
    <xf numFmtId="1" fontId="21" fillId="3" borderId="7" xfId="8" applyNumberFormat="1" applyFont="1" applyFill="1" applyBorder="1" applyAlignment="1">
      <alignment horizontal="center" vertical="center"/>
    </xf>
    <xf numFmtId="1" fontId="21" fillId="3" borderId="2" xfId="8" applyNumberFormat="1" applyFont="1" applyFill="1" applyBorder="1" applyAlignment="1">
      <alignment horizontal="center" vertical="center"/>
    </xf>
    <xf numFmtId="4" fontId="21" fillId="0" borderId="7" xfId="6" applyNumberFormat="1" applyFont="1" applyFill="1" applyBorder="1" applyAlignment="1">
      <alignment horizontal="center" vertical="center" wrapText="1"/>
    </xf>
    <xf numFmtId="4" fontId="21" fillId="0" borderId="2" xfId="6" applyNumberFormat="1" applyFont="1" applyFill="1" applyBorder="1" applyAlignment="1">
      <alignment horizontal="center" vertical="center" wrapText="1"/>
    </xf>
    <xf numFmtId="164" fontId="22" fillId="4" borderId="7" xfId="11" applyNumberFormat="1" applyFont="1" applyFill="1" applyBorder="1" applyAlignment="1">
      <alignment horizontal="center" vertical="center" wrapText="1"/>
    </xf>
    <xf numFmtId="164" fontId="22" fillId="4" borderId="2" xfId="11" applyNumberFormat="1" applyFont="1" applyFill="1" applyBorder="1" applyAlignment="1">
      <alignment horizontal="center" vertical="center" wrapText="1"/>
    </xf>
    <xf numFmtId="49" fontId="15" fillId="0" borderId="14" xfId="7" applyNumberFormat="1" applyFont="1" applyBorder="1" applyAlignment="1">
      <alignment horizontal="left" vertical="center" wrapText="1"/>
    </xf>
    <xf numFmtId="49" fontId="15" fillId="0" borderId="2" xfId="7" applyNumberFormat="1" applyFont="1" applyBorder="1" applyAlignment="1">
      <alignment horizontal="left" vertical="center" wrapText="1"/>
    </xf>
    <xf numFmtId="0" fontId="15" fillId="4" borderId="7" xfId="0" applyFont="1" applyFill="1" applyBorder="1" applyAlignment="1">
      <alignment horizontal="left" vertical="center" wrapText="1"/>
    </xf>
    <xf numFmtId="0" fontId="15" fillId="4" borderId="2" xfId="0" applyFont="1" applyFill="1" applyBorder="1" applyAlignment="1">
      <alignment horizontal="left" vertical="center" wrapText="1"/>
    </xf>
    <xf numFmtId="49" fontId="21" fillId="3" borderId="7" xfId="7" applyNumberFormat="1" applyFont="1" applyFill="1" applyBorder="1" applyAlignment="1">
      <alignment horizontal="center" vertical="center" wrapText="1"/>
    </xf>
    <xf numFmtId="49" fontId="21" fillId="3" borderId="2" xfId="7" applyNumberFormat="1" applyFont="1" applyFill="1" applyBorder="1" applyAlignment="1">
      <alignment horizontal="center" vertical="center" wrapText="1"/>
    </xf>
    <xf numFmtId="49" fontId="21" fillId="3" borderId="7" xfId="7" applyNumberFormat="1" applyFont="1" applyFill="1" applyBorder="1" applyAlignment="1">
      <alignment horizontal="left" vertical="center" wrapText="1"/>
    </xf>
    <xf numFmtId="49" fontId="21" fillId="3" borderId="2" xfId="7" applyNumberFormat="1" applyFont="1" applyFill="1" applyBorder="1" applyAlignment="1">
      <alignment horizontal="left" vertical="center" wrapText="1"/>
    </xf>
    <xf numFmtId="1" fontId="21" fillId="3" borderId="7" xfId="0" applyNumberFormat="1" applyFont="1" applyFill="1" applyBorder="1" applyAlignment="1">
      <alignment horizontal="center" vertical="center" wrapText="1"/>
    </xf>
    <xf numFmtId="1" fontId="21" fillId="3" borderId="2" xfId="0" applyNumberFormat="1" applyFont="1" applyFill="1" applyBorder="1" applyAlignment="1">
      <alignment horizontal="center" vertical="center" wrapText="1"/>
    </xf>
    <xf numFmtId="1" fontId="21" fillId="3" borderId="7" xfId="5" applyNumberFormat="1" applyFont="1" applyFill="1" applyBorder="1" applyAlignment="1">
      <alignment horizontal="center" vertical="center"/>
    </xf>
    <xf numFmtId="1" fontId="21" fillId="3" borderId="2" xfId="5" applyNumberFormat="1" applyFont="1" applyFill="1" applyBorder="1" applyAlignment="1">
      <alignment horizontal="center" vertical="center"/>
    </xf>
    <xf numFmtId="0" fontId="21" fillId="3" borderId="7"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7" xfId="0" applyFont="1" applyFill="1" applyBorder="1" applyAlignment="1">
      <alignment horizontal="center" vertical="center" wrapText="1"/>
    </xf>
    <xf numFmtId="0" fontId="21" fillId="3" borderId="2" xfId="0" applyFont="1" applyFill="1" applyBorder="1" applyAlignment="1">
      <alignment horizontal="center" vertical="center" wrapText="1"/>
    </xf>
    <xf numFmtId="4" fontId="18" fillId="0" borderId="7" xfId="6" applyNumberFormat="1" applyFont="1" applyFill="1" applyBorder="1" applyAlignment="1">
      <alignment horizontal="center" vertical="center" wrapText="1"/>
    </xf>
    <xf numFmtId="4" fontId="18" fillId="0" borderId="2" xfId="6" applyNumberFormat="1" applyFont="1" applyFill="1" applyBorder="1" applyAlignment="1">
      <alignment horizontal="center" vertical="center" wrapText="1"/>
    </xf>
    <xf numFmtId="0" fontId="25" fillId="4" borderId="7"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25" fillId="0" borderId="7" xfId="0" applyFont="1" applyBorder="1" applyAlignment="1">
      <alignment horizontal="center" vertical="center" wrapText="1"/>
    </xf>
    <xf numFmtId="0" fontId="25" fillId="0" borderId="2" xfId="0" applyFont="1" applyBorder="1" applyAlignment="1">
      <alignment horizontal="center" vertical="center" wrapText="1"/>
    </xf>
    <xf numFmtId="0" fontId="25" fillId="4"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4" borderId="7" xfId="0" applyFont="1" applyFill="1" applyBorder="1" applyAlignment="1">
      <alignment horizontal="left" vertical="center" wrapText="1"/>
    </xf>
    <xf numFmtId="0" fontId="25" fillId="4" borderId="12" xfId="0" applyFont="1" applyFill="1" applyBorder="1" applyAlignment="1">
      <alignment horizontal="left" vertical="center" wrapText="1"/>
    </xf>
    <xf numFmtId="0" fontId="25" fillId="4" borderId="2" xfId="0" applyFont="1" applyFill="1" applyBorder="1" applyAlignment="1">
      <alignment horizontal="left" vertical="center" wrapText="1"/>
    </xf>
    <xf numFmtId="4" fontId="25" fillId="4" borderId="7" xfId="0" applyNumberFormat="1" applyFont="1" applyFill="1" applyBorder="1" applyAlignment="1">
      <alignment horizontal="center" vertical="center" wrapText="1"/>
    </xf>
    <xf numFmtId="4" fontId="25" fillId="4" borderId="2" xfId="0" applyNumberFormat="1" applyFont="1" applyFill="1" applyBorder="1" applyAlignment="1">
      <alignment horizontal="center" vertical="center" wrapText="1"/>
    </xf>
    <xf numFmtId="4" fontId="25" fillId="0" borderId="7" xfId="0" applyNumberFormat="1" applyFont="1" applyBorder="1" applyAlignment="1">
      <alignment horizontal="center" vertical="center" wrapText="1"/>
    </xf>
    <xf numFmtId="4" fontId="25" fillId="0" borderId="2" xfId="0" applyNumberFormat="1" applyFont="1" applyBorder="1" applyAlignment="1">
      <alignment horizontal="center" vertical="center" wrapText="1"/>
    </xf>
    <xf numFmtId="49" fontId="25" fillId="4" borderId="7" xfId="5" applyNumberFormat="1" applyFont="1" applyFill="1" applyBorder="1" applyAlignment="1">
      <alignment horizontal="center" vertical="center" wrapText="1"/>
    </xf>
    <xf numFmtId="49" fontId="25" fillId="4" borderId="2" xfId="5" applyNumberFormat="1" applyFont="1" applyFill="1" applyBorder="1" applyAlignment="1">
      <alignment horizontal="center" vertical="center" wrapText="1"/>
    </xf>
    <xf numFmtId="1" fontId="25" fillId="4" borderId="7" xfId="0" applyNumberFormat="1" applyFont="1" applyFill="1" applyBorder="1" applyAlignment="1">
      <alignment horizontal="center" vertical="center" wrapText="1"/>
    </xf>
    <xf numFmtId="1" fontId="25" fillId="4" borderId="2" xfId="0" applyNumberFormat="1" applyFont="1" applyFill="1" applyBorder="1" applyAlignment="1">
      <alignment horizontal="center" vertical="center" wrapText="1"/>
    </xf>
    <xf numFmtId="0" fontId="22" fillId="4" borderId="7"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20" fillId="4" borderId="7" xfId="14" applyFont="1" applyFill="1" applyBorder="1" applyAlignment="1">
      <alignment horizontal="left" vertical="center" wrapText="1"/>
    </xf>
    <xf numFmtId="0" fontId="20" fillId="4" borderId="2" xfId="14" applyFont="1" applyFill="1" applyBorder="1" applyAlignment="1">
      <alignment horizontal="left" vertical="center" wrapText="1"/>
    </xf>
    <xf numFmtId="0" fontId="23" fillId="4" borderId="7" xfId="13" applyFill="1" applyBorder="1" applyAlignment="1">
      <alignment vertical="center" wrapText="1"/>
    </xf>
    <xf numFmtId="0" fontId="23" fillId="4" borderId="2" xfId="13" applyFill="1" applyBorder="1" applyAlignment="1">
      <alignment vertical="center" wrapText="1"/>
    </xf>
    <xf numFmtId="0" fontId="25" fillId="4" borderId="7" xfId="5" applyFont="1" applyFill="1" applyBorder="1" applyAlignment="1">
      <alignment horizontal="center" vertical="center" wrapText="1"/>
    </xf>
    <xf numFmtId="0" fontId="25" fillId="4" borderId="2" xfId="5" applyFont="1" applyFill="1" applyBorder="1" applyAlignment="1">
      <alignment horizontal="center" vertical="center" wrapText="1"/>
    </xf>
    <xf numFmtId="0" fontId="20" fillId="4" borderId="7" xfId="5" applyFont="1" applyFill="1" applyBorder="1" applyAlignment="1">
      <alignment horizontal="left" vertical="center" wrapText="1"/>
    </xf>
    <xf numFmtId="0" fontId="20" fillId="4" borderId="2" xfId="5" applyFont="1" applyFill="1" applyBorder="1" applyAlignment="1">
      <alignment horizontal="left" vertical="center" wrapText="1"/>
    </xf>
    <xf numFmtId="0" fontId="25" fillId="4" borderId="7" xfId="0" applyFont="1" applyFill="1" applyBorder="1" applyAlignment="1">
      <alignment vertical="center" wrapText="1"/>
    </xf>
    <xf numFmtId="0" fontId="25" fillId="4" borderId="2" xfId="0" applyFont="1" applyFill="1" applyBorder="1" applyAlignment="1">
      <alignment vertical="center" wrapText="1"/>
    </xf>
    <xf numFmtId="49" fontId="21" fillId="4" borderId="7" xfId="7" applyNumberFormat="1" applyFont="1" applyFill="1" applyBorder="1" applyAlignment="1">
      <alignment horizontal="left" vertical="center" wrapText="1"/>
    </xf>
    <xf numFmtId="49" fontId="21" fillId="4" borderId="2" xfId="7" applyNumberFormat="1" applyFont="1" applyFill="1" applyBorder="1" applyAlignment="1">
      <alignment horizontal="left" vertical="center" wrapText="1"/>
    </xf>
    <xf numFmtId="164" fontId="22" fillId="4" borderId="7" xfId="11" applyNumberFormat="1" applyFont="1" applyFill="1" applyBorder="1" applyAlignment="1" applyProtection="1">
      <alignment horizontal="center" vertical="center" wrapText="1"/>
      <protection locked="0"/>
    </xf>
    <xf numFmtId="164" fontId="22" fillId="4" borderId="2" xfId="11" applyNumberFormat="1" applyFont="1" applyFill="1" applyBorder="1" applyAlignment="1" applyProtection="1">
      <alignment horizontal="center" vertical="center" wrapText="1"/>
      <protection locked="0"/>
    </xf>
    <xf numFmtId="0" fontId="20" fillId="4" borderId="7" xfId="0" applyFont="1" applyFill="1" applyBorder="1" applyAlignment="1">
      <alignment horizontal="left" vertical="center" wrapText="1"/>
    </xf>
    <xf numFmtId="0" fontId="20" fillId="4" borderId="2" xfId="0" applyFont="1" applyFill="1" applyBorder="1" applyAlignment="1">
      <alignment horizontal="left" vertical="center" wrapText="1"/>
    </xf>
    <xf numFmtId="0" fontId="22" fillId="4" borderId="7" xfId="11" applyFont="1" applyFill="1" applyBorder="1" applyAlignment="1">
      <alignment horizontal="left" vertical="center" wrapText="1"/>
    </xf>
    <xf numFmtId="0" fontId="22" fillId="4" borderId="2" xfId="11" applyFont="1" applyFill="1" applyBorder="1" applyAlignment="1">
      <alignment horizontal="left" vertical="center" wrapText="1"/>
    </xf>
    <xf numFmtId="0" fontId="24" fillId="0" borderId="12"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2" xfId="0" applyFont="1" applyBorder="1" applyAlignment="1">
      <alignment horizontal="left" vertical="center" wrapText="1"/>
    </xf>
    <xf numFmtId="0" fontId="24" fillId="0" borderId="2" xfId="0" applyFont="1" applyBorder="1" applyAlignment="1">
      <alignment horizontal="left" vertical="center" wrapText="1"/>
    </xf>
    <xf numFmtId="0" fontId="24" fillId="0" borderId="7" xfId="0" applyFont="1" applyBorder="1" applyAlignment="1">
      <alignment horizontal="center" vertical="center" wrapText="1"/>
    </xf>
    <xf numFmtId="0" fontId="24" fillId="0" borderId="7" xfId="0" applyFont="1" applyBorder="1" applyAlignment="1">
      <alignment horizontal="left" vertical="center" wrapText="1"/>
    </xf>
    <xf numFmtId="0" fontId="18" fillId="0" borderId="7" xfId="0" applyFont="1" applyBorder="1" applyAlignment="1">
      <alignment horizontal="left" vertical="center" wrapText="1"/>
    </xf>
    <xf numFmtId="0" fontId="18" fillId="0" borderId="2" xfId="0" applyFont="1" applyBorder="1" applyAlignment="1">
      <alignment horizontal="left" vertical="center" wrapText="1"/>
    </xf>
    <xf numFmtId="2" fontId="24" fillId="0" borderId="7" xfId="0" applyNumberFormat="1" applyFont="1" applyBorder="1" applyAlignment="1">
      <alignment horizontal="center" vertical="center" wrapText="1"/>
    </xf>
    <xf numFmtId="2" fontId="24" fillId="0" borderId="2" xfId="0" applyNumberFormat="1" applyFont="1" applyBorder="1" applyAlignment="1">
      <alignment horizontal="center" vertical="center" wrapText="1"/>
    </xf>
    <xf numFmtId="4" fontId="24" fillId="0" borderId="7" xfId="0" applyNumberFormat="1" applyFont="1" applyBorder="1" applyAlignment="1">
      <alignment horizontal="center" vertical="center" wrapText="1"/>
    </xf>
    <xf numFmtId="4" fontId="24" fillId="0" borderId="2" xfId="0" applyNumberFormat="1" applyFont="1" applyBorder="1" applyAlignment="1">
      <alignment horizontal="center" vertical="center" wrapText="1"/>
    </xf>
    <xf numFmtId="3" fontId="24" fillId="0" borderId="7" xfId="0" applyNumberFormat="1" applyFont="1" applyBorder="1" applyAlignment="1">
      <alignment horizontal="center" vertical="center" wrapText="1"/>
    </xf>
    <xf numFmtId="3" fontId="24" fillId="0" borderId="2" xfId="0" applyNumberFormat="1" applyFont="1" applyBorder="1" applyAlignment="1">
      <alignment horizontal="center" vertical="center" wrapText="1"/>
    </xf>
    <xf numFmtId="0" fontId="18" fillId="0" borderId="12" xfId="0" applyFont="1" applyBorder="1" applyAlignment="1">
      <alignment horizontal="left" vertical="center" wrapText="1"/>
    </xf>
    <xf numFmtId="4" fontId="18" fillId="0" borderId="7" xfId="0" applyNumberFormat="1" applyFont="1" applyBorder="1" applyAlignment="1">
      <alignment horizontal="center" vertical="center" wrapText="1"/>
    </xf>
    <xf numFmtId="4" fontId="18" fillId="0" borderId="2" xfId="0" applyNumberFormat="1" applyFont="1" applyBorder="1" applyAlignment="1">
      <alignment horizontal="center" vertical="center" wrapText="1"/>
    </xf>
    <xf numFmtId="1" fontId="18" fillId="0" borderId="7" xfId="0" applyNumberFormat="1" applyFont="1" applyBorder="1" applyAlignment="1">
      <alignment horizontal="center" vertical="center" wrapText="1"/>
    </xf>
    <xf numFmtId="1" fontId="18" fillId="0" borderId="2" xfId="0" applyNumberFormat="1" applyFont="1" applyBorder="1" applyAlignment="1">
      <alignment horizontal="center" vertical="center" wrapText="1"/>
    </xf>
    <xf numFmtId="0" fontId="18" fillId="0" borderId="5" xfId="0" applyFont="1" applyBorder="1" applyAlignment="1">
      <alignment horizontal="center" vertical="center" wrapText="1"/>
    </xf>
    <xf numFmtId="0" fontId="4" fillId="0" borderId="5" xfId="5" applyFont="1" applyBorder="1" applyAlignment="1">
      <alignment horizontal="left" vertical="center" wrapText="1"/>
    </xf>
    <xf numFmtId="0" fontId="18" fillId="0" borderId="5" xfId="0" applyFont="1" applyBorder="1" applyAlignment="1">
      <alignment horizontal="left" vertical="center" wrapText="1"/>
    </xf>
    <xf numFmtId="164" fontId="18" fillId="0" borderId="5" xfId="0" applyNumberFormat="1" applyFont="1" applyBorder="1" applyAlignment="1">
      <alignment horizontal="center" vertical="center" wrapText="1"/>
    </xf>
    <xf numFmtId="0" fontId="18" fillId="0" borderId="7" xfId="5" applyFont="1" applyBorder="1" applyAlignment="1">
      <alignment horizontal="left" vertical="center" wrapText="1"/>
    </xf>
    <xf numFmtId="0" fontId="18" fillId="0" borderId="2" xfId="5" applyFont="1" applyBorder="1" applyAlignment="1">
      <alignment horizontal="left" vertical="center" wrapText="1"/>
    </xf>
    <xf numFmtId="0" fontId="18" fillId="0" borderId="5" xfId="0" applyFont="1" applyBorder="1" applyAlignment="1">
      <alignment vertical="center" wrapText="1"/>
    </xf>
    <xf numFmtId="0" fontId="18" fillId="0" borderId="7" xfId="0" applyFont="1" applyBorder="1" applyAlignment="1">
      <alignment vertical="center" wrapText="1"/>
    </xf>
    <xf numFmtId="0" fontId="18" fillId="0" borderId="2" xfId="0" applyFont="1" applyBorder="1" applyAlignment="1">
      <alignment vertical="center" wrapText="1"/>
    </xf>
    <xf numFmtId="0" fontId="18" fillId="0" borderId="5" xfId="5" applyFont="1" applyBorder="1" applyAlignment="1">
      <alignment horizontal="left" vertical="center" wrapText="1"/>
    </xf>
    <xf numFmtId="49" fontId="21" fillId="0" borderId="7" xfId="7" applyNumberFormat="1" applyFont="1" applyBorder="1" applyAlignment="1">
      <alignment horizontal="left" vertical="center" wrapText="1"/>
    </xf>
    <xf numFmtId="49" fontId="21" fillId="0" borderId="2" xfId="7" applyNumberFormat="1" applyFont="1" applyBorder="1" applyAlignment="1">
      <alignment horizontal="left" vertical="center" wrapText="1"/>
    </xf>
    <xf numFmtId="4" fontId="18" fillId="0" borderId="5" xfId="0" applyNumberFormat="1" applyFont="1" applyBorder="1" applyAlignment="1">
      <alignment horizontal="center" vertical="center" wrapText="1"/>
    </xf>
    <xf numFmtId="1" fontId="18" fillId="0" borderId="5" xfId="0" applyNumberFormat="1" applyFont="1" applyBorder="1" applyAlignment="1">
      <alignment horizontal="center" vertical="center" wrapText="1"/>
    </xf>
    <xf numFmtId="1" fontId="18" fillId="0" borderId="12" xfId="0" applyNumberFormat="1" applyFont="1" applyBorder="1" applyAlignment="1">
      <alignment horizontal="center" vertical="center" wrapText="1"/>
    </xf>
    <xf numFmtId="4" fontId="18" fillId="0" borderId="12" xfId="0" applyNumberFormat="1" applyFont="1" applyBorder="1" applyAlignment="1">
      <alignment horizontal="center" vertical="center" wrapText="1"/>
    </xf>
    <xf numFmtId="0" fontId="17" fillId="0" borderId="20" xfId="0" applyFont="1" applyBorder="1" applyAlignment="1">
      <alignment horizontal="center" vertical="center" wrapText="1"/>
    </xf>
    <xf numFmtId="0" fontId="32" fillId="2" borderId="7"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7" xfId="0" applyFont="1" applyFill="1" applyBorder="1" applyAlignment="1">
      <alignment horizontal="center" wrapText="1"/>
    </xf>
    <xf numFmtId="0" fontId="32" fillId="2" borderId="5" xfId="0" applyFont="1" applyFill="1" applyBorder="1" applyAlignment="1">
      <alignment horizontal="center" wrapText="1"/>
    </xf>
    <xf numFmtId="2" fontId="4" fillId="2" borderId="5" xfId="0" applyNumberFormat="1" applyFont="1" applyFill="1" applyBorder="1" applyAlignment="1">
      <alignment horizontal="center" vertical="center" wrapText="1"/>
    </xf>
    <xf numFmtId="0" fontId="25" fillId="0" borderId="7" xfId="0" applyFont="1" applyBorder="1" applyAlignment="1">
      <alignment horizontal="left" vertical="center" wrapText="1"/>
    </xf>
    <xf numFmtId="0" fontId="25" fillId="0" borderId="2" xfId="0" applyFont="1" applyBorder="1" applyAlignment="1">
      <alignment horizontal="left" vertical="center" wrapText="1"/>
    </xf>
    <xf numFmtId="0" fontId="4" fillId="2" borderId="5" xfId="0" applyFont="1" applyFill="1" applyBorder="1" applyAlignment="1">
      <alignment horizontal="center" vertical="center" wrapText="1"/>
    </xf>
    <xf numFmtId="3" fontId="32" fillId="2" borderId="6" xfId="0" applyNumberFormat="1" applyFont="1" applyFill="1" applyBorder="1" applyAlignment="1">
      <alignment horizontal="center" vertical="center" wrapText="1"/>
    </xf>
    <xf numFmtId="3" fontId="32" fillId="2" borderId="13" xfId="0" applyNumberFormat="1" applyFont="1" applyFill="1" applyBorder="1" applyAlignment="1">
      <alignment horizontal="center" vertical="center" wrapText="1"/>
    </xf>
    <xf numFmtId="3" fontId="32" fillId="2" borderId="4" xfId="0" applyNumberFormat="1" applyFont="1" applyFill="1" applyBorder="1" applyAlignment="1">
      <alignment horizontal="center" vertical="center" wrapText="1"/>
    </xf>
    <xf numFmtId="0" fontId="32" fillId="2" borderId="6" xfId="0" applyFont="1" applyFill="1" applyBorder="1" applyAlignment="1">
      <alignment horizontal="center" vertical="center" wrapText="1"/>
    </xf>
    <xf numFmtId="0" fontId="32" fillId="2" borderId="13"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22" fillId="0" borderId="7" xfId="11" applyFont="1" applyBorder="1" applyAlignment="1">
      <alignment horizontal="left" vertical="center" wrapText="1"/>
    </xf>
    <xf numFmtId="0" fontId="22" fillId="0" borderId="12" xfId="11" applyFont="1" applyBorder="1" applyAlignment="1">
      <alignment horizontal="left" vertical="center" wrapText="1"/>
    </xf>
    <xf numFmtId="0" fontId="22" fillId="0" borderId="2" xfId="11" applyFont="1" applyBorder="1" applyAlignment="1">
      <alignment horizontal="left" vertical="center" wrapText="1"/>
    </xf>
    <xf numFmtId="0" fontId="24" fillId="0" borderId="5" xfId="0" applyFont="1" applyBorder="1" applyAlignment="1">
      <alignment horizontal="center" vertical="center" wrapText="1"/>
    </xf>
    <xf numFmtId="0" fontId="24" fillId="3" borderId="7"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4" fillId="3" borderId="2" xfId="0" applyFont="1" applyFill="1" applyBorder="1" applyAlignment="1">
      <alignment horizontal="center" vertical="center" wrapText="1"/>
    </xf>
  </cellXfs>
  <cellStyles count="17">
    <cellStyle name="Comma 5 10" xfId="6" xr:uid="{A0432C82-18FB-43B9-AEC7-39D6CE2846AE}"/>
    <cellStyle name="Hyperlink" xfId="1" builtinId="8"/>
    <cellStyle name="Normal" xfId="0" builtinId="0"/>
    <cellStyle name="Normal 10 2 2" xfId="7" xr:uid="{3183CC2E-9FAC-440D-AF0D-50D05C722614}"/>
    <cellStyle name="Normal 10 7" xfId="5" xr:uid="{CC9F9B90-C6E2-41CA-9D5C-9E213684D5BA}"/>
    <cellStyle name="Normal 2 2" xfId="8" xr:uid="{643CFEBB-1D5E-4B59-9DCF-AA55EBCED6EB}"/>
    <cellStyle name="Normal 2 2 2 2" xfId="13" xr:uid="{36E0895B-951D-4C64-91DA-0F32D683D527}"/>
    <cellStyle name="Normal 3 10" xfId="10" xr:uid="{AD1FAFCD-BAD5-4925-A7C6-93EC79044E9F}"/>
    <cellStyle name="Normal 3 40" xfId="14" xr:uid="{89D72D32-5FCC-424A-8469-40677FAAB0A2}"/>
    <cellStyle name="Normal 3 5" xfId="2" xr:uid="{632742A0-B3E1-4BD4-B499-9B3D99983037}"/>
    <cellStyle name="Normal 3 5 2" xfId="9" xr:uid="{C14D0704-9076-4258-AF44-375D4F35592B}"/>
    <cellStyle name="Normal 4 2 7" xfId="15" xr:uid="{B23EAC37-C5BA-4EBB-8DF2-FF967E06E78E}"/>
    <cellStyle name="Normal 92" xfId="4" xr:uid="{F4B088C7-63E2-4E32-AB13-65DD3AC224CE}"/>
    <cellStyle name="Normal_Sheet1 2" xfId="11" xr:uid="{A61CEE3A-6690-4681-B919-FF98EF98E286}"/>
    <cellStyle name="Normal_Sheet1 2 2" xfId="3" xr:uid="{B158376C-CE40-417B-A48C-625A96FA2741}"/>
    <cellStyle name="Normal_Sheet1 2 2 2" xfId="12" xr:uid="{34C96D17-8B25-432A-A4AE-043EED487319}"/>
    <cellStyle name="Parasts 5" xfId="16" xr:uid="{1DD5769C-7BD7-4A2C-87D3-9D56F851537D}"/>
  </cellStyles>
  <dxfs count="12">
    <dxf>
      <font>
        <b val="0"/>
        <i val="0"/>
        <strike val="0"/>
        <condense val="0"/>
        <extend val="0"/>
        <outline val="0"/>
        <shadow val="0"/>
        <u val="none"/>
        <vertAlign val="baseline"/>
        <sz val="11"/>
        <color theme="1"/>
        <name val="Times New Roman"/>
        <family val="1"/>
        <charset val="186"/>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Times New Roman"/>
        <family val="1"/>
        <charset val="186"/>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charset val="186"/>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family val="1"/>
        <charset val="186"/>
        <scheme val="none"/>
      </font>
      <numFmt numFmtId="164" formatCode="00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family val="1"/>
        <charset val="186"/>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charset val="186"/>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charset val="186"/>
        <scheme val="none"/>
      </font>
      <numFmt numFmtId="19" formatCode="dd/mm/yyyy"/>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charset val="186"/>
        <scheme val="none"/>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Times New Roman"/>
        <family val="1"/>
        <charset val="186"/>
        <scheme val="none"/>
      </font>
      <fill>
        <patternFill patternType="solid">
          <fgColor indexed="64"/>
          <bgColor rgb="FFFF993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theme" Target="theme/theme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file_redirect$\Documents%20and%20Settings\bd-adija\Local%20Settings\Temporary%20Internet%20Files\Content.Outlook\U63RD855\MK_izdev_samaz_2las_2009_31%2010%2008_arESIA.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liga.citskovska\Documents\2016\Aknu_transp_04.2016\Aknu_transp_kops.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N:\PRIORIT&#256;RIE%20PAS&#256;KUMI\2023.gadam\PAN\Priorit&#257;rie%20pas&#257;kumi%20labo&#353;anai\PP_P3_tarifi_2023_2025g_ar%20kopsavilkumu_kopa_GALA_09022023.xlsx" TargetMode="External"/><Relationship Id="rId1" Type="http://schemas.openxmlformats.org/officeDocument/2006/relationships/externalLinkPath" Target="PP_P3_tarifi_2023_2025g_ar%20kopsavilkumu_kopa_GALA_0902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SilvijaJ\Local%20Settings\Temporary%20Internet%20Files\Content.IE5\F51GHD5U\KristineS\My%20Documents\Bud&#382;ets%202012\Budzeta%20forma%2014_05%2001%202012%20(2).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Documents%20and%20Settings/Svetlana.Supulniece/Local%20Settings/Temporary%20Internet%20Files/Content.Outlook/J21U5MYL/LIC%20PP%20parrekins%20pec%202012%209m%20DB/LIC%20laboratorija/R0032%20-LIC%20darbs%20laboratorija%20citam%20ar%20palidz%20veidu%20AI%2031102012.xls?B50A6D3F" TargetMode="External"/><Relationship Id="rId1" Type="http://schemas.openxmlformats.org/officeDocument/2006/relationships/externalLinkPath" Target="file:///\\B50A6D3F\R0032%20-LIC%20darbs%20laboratorija%20citam%20ar%20palidz%20veidu%20AI%20311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3\SAVA\P&#256;RPLANO&#352;ANA\parplanosana_9menesi\R0020%20-SAVA_izpilde_veiktais_darbs_09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mbulatoro_pakalpojumu_nodala/Planosana_2012/SAVA/!_Grozijumi%202012.gada%20laikaa/Egija_Grozijumi%20ar%2001.10.2012_NEPIENEMTIE/Apaksas%20SAVA%20rikojuma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Finansu_planosanas_nodala\BUD&#381;ETS\2019\33_finansejums_2018_2021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andris.skrastins\Desktop\Ivita\8_centralizeto_medikamentu_aprekini.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liga.citskovska/Documents/2016/Aknu_transp_04.2016/Aknu_transp_ko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zskatīšanas procesā"/>
      <sheetName val="Priorit_pasāk_kopā"/>
      <sheetName val="Priorit_pasāk_kopā_bērniem"/>
      <sheetName val="P3_05"/>
      <sheetName val="5"/>
      <sheetName val="P3_06"/>
      <sheetName val="6"/>
      <sheetName val="P3_07"/>
      <sheetName val="7"/>
      <sheetName val="P3_10"/>
      <sheetName val="10"/>
      <sheetName val="P3_11"/>
      <sheetName val="11"/>
      <sheetName val="P3_12"/>
      <sheetName val="12"/>
      <sheetName val="P3_13"/>
      <sheetName val="13"/>
      <sheetName val="P3_15"/>
      <sheetName val="15"/>
      <sheetName val="P3_17"/>
      <sheetName val="17"/>
      <sheetName val="P3_18"/>
      <sheetName val="18"/>
      <sheetName val=" P3_24"/>
      <sheetName val="24"/>
      <sheetName val="P3_25"/>
      <sheetName val="25"/>
      <sheetName val="P3_26"/>
      <sheetName val="26"/>
      <sheetName val="P3_27"/>
      <sheetName val="27"/>
      <sheetName val="P3_31"/>
      <sheetName val="31"/>
      <sheetName val="P3_34"/>
      <sheetName val="34"/>
      <sheetName val="P3_35"/>
      <sheetName val="35"/>
      <sheetName val="P3_36"/>
      <sheetName val="36"/>
      <sheetName val="P3_38"/>
      <sheetName val="38"/>
      <sheetName val="P3_39"/>
      <sheetName val="39"/>
      <sheetName val="P3_41"/>
      <sheetName val="41"/>
      <sheetName val="P3_42"/>
      <sheetName val="42"/>
      <sheetName val="P3_43"/>
      <sheetName val="43"/>
      <sheetName val="P3_44"/>
      <sheetName val="44"/>
      <sheetName val="P3_45"/>
      <sheetName val="45"/>
      <sheetName val="P3_46"/>
      <sheetName val="46"/>
      <sheetName val="P3_47"/>
      <sheetName val="47"/>
      <sheetName val="P3_48"/>
      <sheetName val="48"/>
      <sheetName val="P3_49"/>
      <sheetName val="49"/>
      <sheetName val="P3_52"/>
      <sheetName val="52"/>
      <sheetName val="P3_53"/>
      <sheetName val="53"/>
      <sheetName val="P3_59"/>
      <sheetName val="59"/>
      <sheetName val="P3_63"/>
      <sheetName val="63"/>
      <sheetName val="P3_64"/>
      <sheetName val="64"/>
      <sheetName val="P3_65"/>
      <sheetName val="65"/>
      <sheetName val="P3_67"/>
      <sheetName val="67"/>
      <sheetName val="P3_71"/>
      <sheetName val="71"/>
      <sheetName val="P3_72"/>
      <sheetName val="72"/>
      <sheetName val="P3_73"/>
      <sheetName val="73"/>
      <sheetName val="P3_74"/>
      <sheetName val="74"/>
      <sheetName val="P3_76"/>
      <sheetName val="76"/>
      <sheetName val="P3_77"/>
      <sheetName val="77"/>
      <sheetName val="P3_78"/>
      <sheetName val="78"/>
      <sheetName val="P3_80"/>
      <sheetName val="80"/>
      <sheetName val="P3_82"/>
      <sheetName val="82"/>
      <sheetName val="P3_83"/>
      <sheetName val="83"/>
      <sheetName val="P3_84"/>
      <sheetName val="84"/>
      <sheetName val="P3_86"/>
      <sheetName val="86"/>
      <sheetName val="P3_87"/>
      <sheetName val="87"/>
      <sheetName val="P3_89"/>
      <sheetName val="89_1_tarifi"/>
      <sheetName val="89_2_ietekme"/>
      <sheetName val="P3_91"/>
      <sheetName val="91"/>
      <sheetName val="P3_92"/>
      <sheetName val="92"/>
      <sheetName val="P3_94"/>
      <sheetName val="94"/>
      <sheetName val="P3_95"/>
      <sheetName val="95"/>
      <sheetName val="P3_97"/>
      <sheetName val="97_1"/>
      <sheetName val="97_2"/>
      <sheetName val="97_3"/>
      <sheetName val="P3_98"/>
      <sheetName val="98_1"/>
      <sheetName val="P3_99"/>
      <sheetName val="99"/>
      <sheetName val="P3_100"/>
      <sheetName val="100"/>
      <sheetName val="P3_101"/>
      <sheetName val="101"/>
      <sheetName val="P3_103"/>
      <sheetName val="103"/>
      <sheetName val="P3_104"/>
      <sheetName val="104"/>
      <sheetName val="P3_105"/>
      <sheetName val="105"/>
      <sheetName val="P3_106"/>
      <sheetName val="106"/>
      <sheetName val="P3_107"/>
      <sheetName val="107"/>
      <sheetName val="P3_108"/>
      <sheetName val="108"/>
      <sheetName val="P3_109"/>
      <sheetName val="109"/>
      <sheetName val="P3_110"/>
      <sheetName val="1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ow r="21">
          <cell r="E21">
            <v>7644392.2285714289</v>
          </cell>
          <cell r="F21">
            <v>7644392.2285714289</v>
          </cell>
          <cell r="G21">
            <v>7644392.2285714289</v>
          </cell>
          <cell r="I21">
            <v>2530944</v>
          </cell>
        </row>
      </sheetData>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row r="18">
          <cell r="J18">
            <v>416285.44</v>
          </cell>
        </row>
      </sheetData>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sheetName val="Apvienota_DB"/>
      <sheetName val="Staru_terapija_1_9"/>
      <sheetName val="09"/>
      <sheetName val="08"/>
      <sheetName val="07"/>
      <sheetName val="06"/>
      <sheetName val="05"/>
      <sheetName val="04"/>
      <sheetName val="03"/>
      <sheetName val="02"/>
      <sheetName val="01"/>
      <sheetName val="Macro1"/>
      <sheetName val="PIVOT2"/>
      <sheetName val="greidots"/>
      <sheetName val="R0035.2"/>
      <sheetName val="GALA "/>
      <sheetName val="aprak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35">
          <cell r="A135" t="str">
            <v>Recover</v>
          </cell>
        </row>
      </sheetData>
      <sheetData sheetId="13" refreshError="1"/>
      <sheetData sheetId="14" refreshError="1"/>
      <sheetData sheetId="15">
        <row r="4">
          <cell r="G4" t="str">
            <v>010000495-AP025</v>
          </cell>
        </row>
      </sheetData>
      <sheetData sheetId="16"/>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sheetData sheetId="1"/>
      <sheetData sheetId="2"/>
      <sheetData sheetId="3">
        <row r="106">
          <cell r="A106" t="str">
            <v>Recover</v>
          </cell>
        </row>
      </sheetData>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1."/>
      <sheetName val="8.2."/>
      <sheetName val="8.3."/>
      <sheetName val="8.4."/>
      <sheetName val="8.5."/>
      <sheetName val="Sheet9"/>
      <sheetName val="Sheet10"/>
      <sheetName val="Sheet11"/>
      <sheetName val="Sheet1"/>
    </sheetNames>
    <sheetDataSet>
      <sheetData sheetId="0">
        <row r="5">
          <cell r="C5">
            <v>36540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7F810B0-C0E7-495B-B3EB-D565A554ADC5}" name="Table1" displayName="Table1" ref="B7:I145" totalsRowShown="0" headerRowDxfId="11" headerRowBorderDxfId="10" tableBorderDxfId="9" totalsRowBorderDxfId="8">
  <autoFilter ref="B7:I145" xr:uid="{00000000-0009-0000-0000-000001000000}"/>
  <sortState xmlns:xlrd2="http://schemas.microsoft.com/office/spreadsheetml/2017/richdata2" ref="B8:I145">
    <sortCondition descending="1" ref="C7:C145"/>
  </sortState>
  <tableColumns count="8">
    <tableColumn id="1" xr3:uid="{2EC3E5A7-5D8D-4F22-A535-7DF404BFC00C}" name="Nr." dataDxfId="7">
      <calculatedColumnFormula>ROW()-ROW(Table1[[#Headers],[Nr.]])</calculatedColumnFormula>
    </tableColumn>
    <tableColumn id="2" xr3:uid="{354DCF4A-867B-41F3-8F3A-8BD5E5D809D9}" name="Datums" dataDxfId="6"/>
    <tableColumn id="3" xr3:uid="{0D23A153-564C-4310-B459-3EB43CE08E66}" name="Iesniedzējs" dataDxfId="5"/>
    <tableColumn id="4" xr3:uid="{390D5F99-8ACC-4851-B67E-31DBF6709B6F}" name="Sadaļas nosaukums manipulāciju sarakstā" dataDxfId="4"/>
    <tableColumn id="5" xr3:uid="{D38251AB-B2CF-4207-94E4-B0FD0599A0C3}" name="Manipulācijas kods" dataDxfId="3"/>
    <tableColumn id="6" xr3:uid="{884DFC57-48A4-451D-809F-ECBFB0F2A76E}" name="Manipulācijas nosaukums" dataDxfId="2" dataCellStyle="Normal 3 5"/>
    <tableColumn id="7" xr3:uid="{5A2AA495-0766-454C-8B2A-4F39E361415F}" name="Jauna manipulācija/esošas manipulācijas pārrēķins/lūgums svītrot" dataDxfId="1"/>
    <tableColumn id="8" xr3:uid="{CFD4B3E9-A97F-47E3-8ED6-A4206BCCD250}" name="Piezīmes" dataDxfId="0" dataCellStyle="Normal 3 5"/>
  </tableColumns>
  <tableStyleInfo name="TableStyleLight15"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vmnvd.gov.lv/lv/nvd-pakalpojumi/medicinas-pakalpojumu-ieklausana-un-tarifu-parrekinasana"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6F324-7D1A-4B76-B215-2BB3DEE03E2B}">
  <sheetPr>
    <tabColor theme="9" tint="0.39997558519241921"/>
    <pageSetUpPr fitToPage="1"/>
  </sheetPr>
  <dimension ref="B1:T187"/>
  <sheetViews>
    <sheetView showGridLines="0" tabSelected="1" zoomScaleNormal="100" workbookViewId="0">
      <selection activeCell="G151" sqref="G151"/>
    </sheetView>
  </sheetViews>
  <sheetFormatPr defaultColWidth="9.15234375" defaultRowHeight="14.15"/>
  <cols>
    <col min="1" max="1" width="2.15234375" style="2" customWidth="1"/>
    <col min="2" max="2" width="9.15234375" style="2"/>
    <col min="3" max="3" width="11.84375" style="2" customWidth="1"/>
    <col min="4" max="4" width="40" style="2" customWidth="1"/>
    <col min="5" max="5" width="21.15234375" style="3" customWidth="1"/>
    <col min="6" max="6" width="14.53515625" style="2" customWidth="1"/>
    <col min="7" max="7" width="62.15234375" style="4" customWidth="1"/>
    <col min="8" max="8" width="30.53515625" style="2" customWidth="1"/>
    <col min="9" max="9" width="35.84375" style="4" customWidth="1"/>
    <col min="10" max="16384" width="9.15234375" style="2"/>
  </cols>
  <sheetData>
    <row r="1" spans="2:9" ht="27" customHeight="1">
      <c r="B1" s="1" t="s">
        <v>0</v>
      </c>
    </row>
    <row r="2" spans="2:9" ht="36.65" customHeight="1">
      <c r="B2" s="288" t="s">
        <v>1</v>
      </c>
      <c r="C2" s="288"/>
      <c r="D2" s="288"/>
      <c r="E2" s="288"/>
      <c r="F2" s="288"/>
      <c r="G2" s="288"/>
      <c r="H2" s="288"/>
    </row>
    <row r="3" spans="2:9" ht="16.5" customHeight="1">
      <c r="B3" s="5"/>
      <c r="C3" s="289" t="s">
        <v>2</v>
      </c>
      <c r="D3" s="289"/>
      <c r="E3" s="6"/>
      <c r="F3" s="5"/>
      <c r="G3" s="5"/>
      <c r="H3" s="5"/>
    </row>
    <row r="4" spans="2:9" s="8" customFormat="1" ht="17.25" customHeight="1">
      <c r="B4" s="290" t="s">
        <v>3</v>
      </c>
      <c r="C4" s="290"/>
      <c r="D4" s="290"/>
      <c r="E4" s="290"/>
      <c r="F4" s="290"/>
      <c r="G4" s="290"/>
      <c r="H4" s="290"/>
      <c r="I4" s="7"/>
    </row>
    <row r="5" spans="2:9" ht="9.65" customHeight="1">
      <c r="B5" s="9"/>
      <c r="C5" s="291"/>
      <c r="D5" s="291"/>
      <c r="E5" s="291"/>
      <c r="F5" s="291"/>
      <c r="G5" s="291"/>
      <c r="H5" s="10"/>
    </row>
    <row r="6" spans="2:9" ht="36" customHeight="1">
      <c r="B6" s="292" t="s">
        <v>4</v>
      </c>
      <c r="C6" s="292"/>
      <c r="D6" s="292"/>
      <c r="E6" s="292"/>
      <c r="F6" s="292"/>
      <c r="G6" s="292"/>
      <c r="H6" s="292"/>
      <c r="I6" s="292"/>
    </row>
    <row r="7" spans="2:9" s="14" customFormat="1" ht="42.45">
      <c r="B7" s="11" t="s">
        <v>5</v>
      </c>
      <c r="C7" s="12" t="s">
        <v>6</v>
      </c>
      <c r="D7" s="12" t="s">
        <v>7</v>
      </c>
      <c r="E7" s="12" t="s">
        <v>8</v>
      </c>
      <c r="F7" s="12" t="s">
        <v>9</v>
      </c>
      <c r="G7" s="12" t="s">
        <v>10</v>
      </c>
      <c r="H7" s="12" t="s">
        <v>11</v>
      </c>
      <c r="I7" s="13" t="s">
        <v>12</v>
      </c>
    </row>
    <row r="8" spans="2:9" s="14" customFormat="1" ht="28.3">
      <c r="B8" s="15">
        <f>ROW()-ROW(Table1[[#Headers],[Nr.]])</f>
        <v>1</v>
      </c>
      <c r="C8" s="16" t="s">
        <v>13</v>
      </c>
      <c r="D8" s="17" t="s">
        <v>14</v>
      </c>
      <c r="E8" s="18" t="s">
        <v>15</v>
      </c>
      <c r="F8" s="19">
        <v>20039</v>
      </c>
      <c r="G8" s="20" t="s">
        <v>16</v>
      </c>
      <c r="H8" s="18" t="s">
        <v>17</v>
      </c>
      <c r="I8" s="21" t="s">
        <v>18</v>
      </c>
    </row>
    <row r="9" spans="2:9" s="14" customFormat="1" ht="28.3">
      <c r="B9" s="15">
        <f>ROW()-ROW(Table1[[#Headers],[Nr.]])</f>
        <v>2</v>
      </c>
      <c r="C9" s="16" t="s">
        <v>13</v>
      </c>
      <c r="D9" s="17" t="s">
        <v>14</v>
      </c>
      <c r="E9" s="18" t="s">
        <v>15</v>
      </c>
      <c r="F9" s="19">
        <v>20041</v>
      </c>
      <c r="G9" s="20" t="s">
        <v>19</v>
      </c>
      <c r="H9" s="18" t="s">
        <v>17</v>
      </c>
      <c r="I9" s="21" t="s">
        <v>18</v>
      </c>
    </row>
    <row r="10" spans="2:9" s="14" customFormat="1" ht="28.3">
      <c r="B10" s="15">
        <f>ROW()-ROW(Table1[[#Headers],[Nr.]])</f>
        <v>3</v>
      </c>
      <c r="C10" s="16" t="s">
        <v>13</v>
      </c>
      <c r="D10" s="17" t="s">
        <v>14</v>
      </c>
      <c r="E10" s="18" t="s">
        <v>15</v>
      </c>
      <c r="F10" s="19" t="s">
        <v>20</v>
      </c>
      <c r="G10" s="20" t="s">
        <v>21</v>
      </c>
      <c r="H10" s="18" t="s">
        <v>22</v>
      </c>
      <c r="I10" s="21" t="s">
        <v>18</v>
      </c>
    </row>
    <row r="11" spans="2:9" s="14" customFormat="1" ht="28.3">
      <c r="B11" s="15">
        <f>ROW()-ROW(Table1[[#Headers],[Nr.]])</f>
        <v>4</v>
      </c>
      <c r="C11" s="16" t="s">
        <v>13</v>
      </c>
      <c r="D11" s="17" t="s">
        <v>14</v>
      </c>
      <c r="E11" s="18" t="s">
        <v>15</v>
      </c>
      <c r="F11" s="19" t="s">
        <v>20</v>
      </c>
      <c r="G11" s="20" t="s">
        <v>23</v>
      </c>
      <c r="H11" s="18" t="s">
        <v>22</v>
      </c>
      <c r="I11" s="21" t="s">
        <v>18</v>
      </c>
    </row>
    <row r="12" spans="2:9" s="14" customFormat="1" ht="28.3">
      <c r="B12" s="15">
        <f>ROW()-ROW(Table1[[#Headers],[Nr.]])</f>
        <v>5</v>
      </c>
      <c r="C12" s="16" t="s">
        <v>24</v>
      </c>
      <c r="D12" s="17" t="s">
        <v>25</v>
      </c>
      <c r="E12" s="18"/>
      <c r="F12" s="22" t="s">
        <v>26</v>
      </c>
      <c r="G12" s="20" t="s">
        <v>27</v>
      </c>
      <c r="H12" s="18" t="s">
        <v>22</v>
      </c>
      <c r="I12" s="21" t="s">
        <v>18</v>
      </c>
    </row>
    <row r="13" spans="2:9" s="14" customFormat="1" ht="28.3">
      <c r="B13" s="23">
        <f>ROW()-ROW(Table1[[#Headers],[Nr.]])</f>
        <v>6</v>
      </c>
      <c r="C13" s="24" t="s">
        <v>28</v>
      </c>
      <c r="D13" s="25" t="s">
        <v>14</v>
      </c>
      <c r="E13" s="26" t="s">
        <v>29</v>
      </c>
      <c r="F13" s="27">
        <v>4116</v>
      </c>
      <c r="G13" s="17" t="s">
        <v>30</v>
      </c>
      <c r="H13" s="26" t="s">
        <v>17</v>
      </c>
      <c r="I13" s="28" t="s">
        <v>18</v>
      </c>
    </row>
    <row r="14" spans="2:9" s="14" customFormat="1" ht="28.3">
      <c r="B14" s="23">
        <f>ROW()-ROW(Table1[[#Headers],[Nr.]])</f>
        <v>7</v>
      </c>
      <c r="C14" s="24" t="s">
        <v>28</v>
      </c>
      <c r="D14" s="25" t="s">
        <v>14</v>
      </c>
      <c r="E14" s="26" t="s">
        <v>29</v>
      </c>
      <c r="F14" s="27">
        <v>4117</v>
      </c>
      <c r="G14" s="17" t="s">
        <v>31</v>
      </c>
      <c r="H14" s="26" t="s">
        <v>17</v>
      </c>
      <c r="I14" s="28" t="s">
        <v>18</v>
      </c>
    </row>
    <row r="15" spans="2:9" s="14" customFormat="1" ht="28.3">
      <c r="B15" s="23">
        <f>ROW()-ROW(Table1[[#Headers],[Nr.]])</f>
        <v>8</v>
      </c>
      <c r="C15" s="24" t="s">
        <v>28</v>
      </c>
      <c r="D15" s="25" t="s">
        <v>14</v>
      </c>
      <c r="E15" s="26" t="s">
        <v>29</v>
      </c>
      <c r="F15" s="27">
        <v>4133</v>
      </c>
      <c r="G15" s="17" t="s">
        <v>32</v>
      </c>
      <c r="H15" s="26" t="s">
        <v>17</v>
      </c>
      <c r="I15" s="28" t="s">
        <v>18</v>
      </c>
    </row>
    <row r="16" spans="2:9" s="14" customFormat="1" ht="28.3">
      <c r="B16" s="23">
        <f>ROW()-ROW(Table1[[#Headers],[Nr.]])</f>
        <v>9</v>
      </c>
      <c r="C16" s="24" t="s">
        <v>28</v>
      </c>
      <c r="D16" s="25" t="s">
        <v>14</v>
      </c>
      <c r="E16" s="26" t="s">
        <v>29</v>
      </c>
      <c r="F16" s="27">
        <v>4140</v>
      </c>
      <c r="G16" s="17" t="s">
        <v>33</v>
      </c>
      <c r="H16" s="26" t="s">
        <v>17</v>
      </c>
      <c r="I16" s="28" t="s">
        <v>18</v>
      </c>
    </row>
    <row r="17" spans="2:9" s="14" customFormat="1" ht="28.3">
      <c r="B17" s="23">
        <f>ROW()-ROW(Table1[[#Headers],[Nr.]])</f>
        <v>10</v>
      </c>
      <c r="C17" s="24" t="s">
        <v>28</v>
      </c>
      <c r="D17" s="25" t="s">
        <v>14</v>
      </c>
      <c r="E17" s="26" t="s">
        <v>29</v>
      </c>
      <c r="F17" s="27">
        <v>4141</v>
      </c>
      <c r="G17" s="17" t="s">
        <v>34</v>
      </c>
      <c r="H17" s="26" t="s">
        <v>17</v>
      </c>
      <c r="I17" s="28" t="s">
        <v>18</v>
      </c>
    </row>
    <row r="18" spans="2:9" s="14" customFormat="1" ht="28.3">
      <c r="B18" s="23">
        <f>ROW()-ROW(Table1[[#Headers],[Nr.]])</f>
        <v>11</v>
      </c>
      <c r="C18" s="24" t="s">
        <v>28</v>
      </c>
      <c r="D18" s="25" t="s">
        <v>14</v>
      </c>
      <c r="E18" s="26" t="s">
        <v>29</v>
      </c>
      <c r="F18" s="27">
        <v>4142</v>
      </c>
      <c r="G18" s="17" t="s">
        <v>35</v>
      </c>
      <c r="H18" s="26" t="s">
        <v>17</v>
      </c>
      <c r="I18" s="28" t="s">
        <v>18</v>
      </c>
    </row>
    <row r="19" spans="2:9" s="14" customFormat="1" ht="28.3">
      <c r="B19" s="23">
        <f>ROW()-ROW(Table1[[#Headers],[Nr.]])</f>
        <v>12</v>
      </c>
      <c r="C19" s="24" t="s">
        <v>28</v>
      </c>
      <c r="D19" s="25" t="s">
        <v>14</v>
      </c>
      <c r="E19" s="26" t="s">
        <v>29</v>
      </c>
      <c r="F19" s="27">
        <v>4143</v>
      </c>
      <c r="G19" s="17" t="s">
        <v>36</v>
      </c>
      <c r="H19" s="26" t="s">
        <v>17</v>
      </c>
      <c r="I19" s="28" t="s">
        <v>18</v>
      </c>
    </row>
    <row r="20" spans="2:9" s="14" customFormat="1" ht="28.3">
      <c r="B20" s="23">
        <f>ROW()-ROW(Table1[[#Headers],[Nr.]])</f>
        <v>13</v>
      </c>
      <c r="C20" s="24" t="s">
        <v>28</v>
      </c>
      <c r="D20" s="25" t="s">
        <v>14</v>
      </c>
      <c r="E20" s="26" t="s">
        <v>29</v>
      </c>
      <c r="F20" s="27">
        <v>4146</v>
      </c>
      <c r="G20" s="17" t="s">
        <v>37</v>
      </c>
      <c r="H20" s="26" t="s">
        <v>17</v>
      </c>
      <c r="I20" s="28" t="s">
        <v>18</v>
      </c>
    </row>
    <row r="21" spans="2:9" s="14" customFormat="1" ht="28.3">
      <c r="B21" s="23">
        <f>ROW()-ROW(Table1[[#Headers],[Nr.]])</f>
        <v>14</v>
      </c>
      <c r="C21" s="24" t="s">
        <v>38</v>
      </c>
      <c r="D21" s="17" t="s">
        <v>39</v>
      </c>
      <c r="E21" s="26" t="s">
        <v>40</v>
      </c>
      <c r="F21" s="27" t="s">
        <v>20</v>
      </c>
      <c r="G21" s="28" t="s">
        <v>41</v>
      </c>
      <c r="H21" s="26" t="s">
        <v>22</v>
      </c>
      <c r="I21" s="28" t="s">
        <v>18</v>
      </c>
    </row>
    <row r="22" spans="2:9" s="14" customFormat="1" ht="28.3">
      <c r="B22" s="23">
        <f>ROW()-ROW(Table1[[#Headers],[Nr.]])</f>
        <v>15</v>
      </c>
      <c r="C22" s="24" t="s">
        <v>42</v>
      </c>
      <c r="D22" s="29" t="s">
        <v>39</v>
      </c>
      <c r="E22" s="26" t="s">
        <v>43</v>
      </c>
      <c r="F22" s="27" t="s">
        <v>20</v>
      </c>
      <c r="G22" s="28" t="s">
        <v>44</v>
      </c>
      <c r="H22" s="26" t="s">
        <v>22</v>
      </c>
      <c r="I22" s="28" t="s">
        <v>18</v>
      </c>
    </row>
    <row r="23" spans="2:9" s="14" customFormat="1" ht="28.3">
      <c r="B23" s="23">
        <f>ROW()-ROW(Table1[[#Headers],[Nr.]])</f>
        <v>16</v>
      </c>
      <c r="C23" s="24" t="s">
        <v>42</v>
      </c>
      <c r="D23" s="29" t="s">
        <v>39</v>
      </c>
      <c r="E23" s="26" t="s">
        <v>43</v>
      </c>
      <c r="F23" s="27" t="s">
        <v>20</v>
      </c>
      <c r="G23" s="28" t="s">
        <v>45</v>
      </c>
      <c r="H23" s="26" t="s">
        <v>22</v>
      </c>
      <c r="I23" s="28" t="s">
        <v>18</v>
      </c>
    </row>
    <row r="24" spans="2:9" s="14" customFormat="1" ht="28.3">
      <c r="B24" s="23">
        <f>ROW()-ROW(Table1[[#Headers],[Nr.]])</f>
        <v>17</v>
      </c>
      <c r="C24" s="24" t="s">
        <v>42</v>
      </c>
      <c r="D24" s="29" t="s">
        <v>39</v>
      </c>
      <c r="E24" s="26" t="s">
        <v>43</v>
      </c>
      <c r="F24" s="27" t="s">
        <v>20</v>
      </c>
      <c r="G24" s="28" t="s">
        <v>46</v>
      </c>
      <c r="H24" s="26" t="s">
        <v>22</v>
      </c>
      <c r="I24" s="30" t="s">
        <v>18</v>
      </c>
    </row>
    <row r="25" spans="2:9" s="14" customFormat="1" ht="28.3">
      <c r="B25" s="23">
        <f>ROW()-ROW(Table1[[#Headers],[Nr.]])</f>
        <v>18</v>
      </c>
      <c r="C25" s="24" t="s">
        <v>42</v>
      </c>
      <c r="D25" s="29" t="s">
        <v>39</v>
      </c>
      <c r="E25" s="26" t="s">
        <v>43</v>
      </c>
      <c r="F25" s="27" t="s">
        <v>20</v>
      </c>
      <c r="G25" s="28" t="s">
        <v>47</v>
      </c>
      <c r="H25" s="26" t="s">
        <v>22</v>
      </c>
      <c r="I25" s="30" t="s">
        <v>48</v>
      </c>
    </row>
    <row r="26" spans="2:9" s="14" customFormat="1" ht="28.3">
      <c r="B26" s="23">
        <f>ROW()-ROW(Table1[[#Headers],[Nr.]])</f>
        <v>19</v>
      </c>
      <c r="C26" s="24" t="s">
        <v>42</v>
      </c>
      <c r="D26" s="29" t="s">
        <v>39</v>
      </c>
      <c r="E26" s="26" t="s">
        <v>43</v>
      </c>
      <c r="F26" s="27" t="s">
        <v>20</v>
      </c>
      <c r="G26" s="28" t="s">
        <v>49</v>
      </c>
      <c r="H26" s="26" t="s">
        <v>22</v>
      </c>
      <c r="I26" s="30" t="s">
        <v>48</v>
      </c>
    </row>
    <row r="27" spans="2:9" s="14" customFormat="1" ht="28.3">
      <c r="B27" s="23">
        <f>ROW()-ROW(Table1[[#Headers],[Nr.]])</f>
        <v>20</v>
      </c>
      <c r="C27" s="24" t="s">
        <v>42</v>
      </c>
      <c r="D27" s="29" t="s">
        <v>39</v>
      </c>
      <c r="E27" s="26" t="s">
        <v>43</v>
      </c>
      <c r="F27" s="27" t="s">
        <v>20</v>
      </c>
      <c r="G27" s="28" t="s">
        <v>50</v>
      </c>
      <c r="H27" s="26" t="s">
        <v>22</v>
      </c>
      <c r="I27" s="30" t="s">
        <v>48</v>
      </c>
    </row>
    <row r="28" spans="2:9" s="14" customFormat="1" ht="15.45">
      <c r="B28" s="23">
        <f>ROW()-ROW(Table1[[#Headers],[Nr.]])</f>
        <v>21</v>
      </c>
      <c r="C28" s="24">
        <v>44904</v>
      </c>
      <c r="D28" s="31" t="s">
        <v>51</v>
      </c>
      <c r="E28" s="26" t="s">
        <v>52</v>
      </c>
      <c r="F28" s="27" t="s">
        <v>20</v>
      </c>
      <c r="G28" s="31" t="s">
        <v>53</v>
      </c>
      <c r="H28" s="26" t="s">
        <v>22</v>
      </c>
      <c r="I28" s="30" t="s">
        <v>48</v>
      </c>
    </row>
    <row r="29" spans="2:9" s="14" customFormat="1" ht="46.3">
      <c r="B29" s="23">
        <f>ROW()-ROW(Table1[[#Headers],[Nr.]])</f>
        <v>22</v>
      </c>
      <c r="C29" s="24">
        <v>44904</v>
      </c>
      <c r="D29" s="32" t="s">
        <v>54</v>
      </c>
      <c r="E29" s="26" t="s">
        <v>52</v>
      </c>
      <c r="F29" s="27" t="s">
        <v>20</v>
      </c>
      <c r="G29" s="32" t="s">
        <v>55</v>
      </c>
      <c r="H29" s="26" t="s">
        <v>22</v>
      </c>
      <c r="I29" s="30" t="s">
        <v>48</v>
      </c>
    </row>
    <row r="30" spans="2:9" s="14" customFormat="1" ht="42.45">
      <c r="B30" s="23">
        <f>ROW()-ROW(Table1[[#Headers],[Nr.]])</f>
        <v>23</v>
      </c>
      <c r="C30" s="24">
        <v>44893</v>
      </c>
      <c r="D30" s="29" t="s">
        <v>39</v>
      </c>
      <c r="E30" s="26" t="s">
        <v>56</v>
      </c>
      <c r="F30" s="27" t="s">
        <v>20</v>
      </c>
      <c r="G30" s="28" t="s">
        <v>57</v>
      </c>
      <c r="H30" s="26" t="s">
        <v>22</v>
      </c>
      <c r="I30" s="30" t="s">
        <v>48</v>
      </c>
    </row>
    <row r="31" spans="2:9" s="14" customFormat="1" ht="42.45">
      <c r="B31" s="23">
        <f>ROW()-ROW(Table1[[#Headers],[Nr.]])</f>
        <v>24</v>
      </c>
      <c r="C31" s="24">
        <v>44893</v>
      </c>
      <c r="D31" s="29" t="s">
        <v>39</v>
      </c>
      <c r="E31" s="26" t="s">
        <v>56</v>
      </c>
      <c r="F31" s="27" t="s">
        <v>20</v>
      </c>
      <c r="G31" s="28" t="s">
        <v>58</v>
      </c>
      <c r="H31" s="26" t="s">
        <v>22</v>
      </c>
      <c r="I31" s="30" t="s">
        <v>48</v>
      </c>
    </row>
    <row r="32" spans="2:9" s="14" customFormat="1" ht="46.3">
      <c r="B32" s="23">
        <f>ROW()-ROW(Table1[[#Headers],[Nr.]])</f>
        <v>25</v>
      </c>
      <c r="C32" s="24">
        <v>44882</v>
      </c>
      <c r="D32" s="33" t="s">
        <v>25</v>
      </c>
      <c r="E32" s="26" t="s">
        <v>59</v>
      </c>
      <c r="F32" s="27" t="s">
        <v>20</v>
      </c>
      <c r="G32" s="33" t="s">
        <v>60</v>
      </c>
      <c r="H32" s="26" t="s">
        <v>22</v>
      </c>
      <c r="I32" s="30" t="s">
        <v>48</v>
      </c>
    </row>
    <row r="33" spans="2:9" s="14" customFormat="1" ht="30.9">
      <c r="B33" s="23">
        <f>ROW()-ROW(Table1[[#Headers],[Nr.]])</f>
        <v>26</v>
      </c>
      <c r="C33" s="24">
        <v>44882</v>
      </c>
      <c r="D33" s="33" t="s">
        <v>25</v>
      </c>
      <c r="E33" s="26" t="s">
        <v>59</v>
      </c>
      <c r="F33" s="27" t="s">
        <v>20</v>
      </c>
      <c r="G33" s="33" t="s">
        <v>61</v>
      </c>
      <c r="H33" s="26" t="s">
        <v>22</v>
      </c>
      <c r="I33" s="30" t="s">
        <v>48</v>
      </c>
    </row>
    <row r="34" spans="2:9" s="14" customFormat="1" ht="30.9">
      <c r="B34" s="23">
        <f>ROW()-ROW(Table1[[#Headers],[Nr.]])</f>
        <v>27</v>
      </c>
      <c r="C34" s="24">
        <v>44882</v>
      </c>
      <c r="D34" s="33" t="s">
        <v>25</v>
      </c>
      <c r="E34" s="26" t="s">
        <v>59</v>
      </c>
      <c r="F34" s="26">
        <v>41124</v>
      </c>
      <c r="G34" s="33" t="s">
        <v>62</v>
      </c>
      <c r="H34" s="26" t="s">
        <v>17</v>
      </c>
      <c r="I34" s="30" t="s">
        <v>48</v>
      </c>
    </row>
    <row r="35" spans="2:9" s="14" customFormat="1" ht="30.9">
      <c r="B35" s="23">
        <f>ROW()-ROW(Table1[[#Headers],[Nr.]])</f>
        <v>28</v>
      </c>
      <c r="C35" s="24">
        <v>44882</v>
      </c>
      <c r="D35" s="33" t="s">
        <v>25</v>
      </c>
      <c r="E35" s="26" t="s">
        <v>59</v>
      </c>
      <c r="F35" s="26">
        <v>40042</v>
      </c>
      <c r="G35" s="33" t="s">
        <v>63</v>
      </c>
      <c r="H35" s="26" t="s">
        <v>17</v>
      </c>
      <c r="I35" s="30" t="s">
        <v>48</v>
      </c>
    </row>
    <row r="36" spans="2:9" s="14" customFormat="1" ht="30.9">
      <c r="B36" s="23">
        <f>ROW()-ROW(Table1[[#Headers],[Nr.]])</f>
        <v>29</v>
      </c>
      <c r="C36" s="24">
        <v>44882</v>
      </c>
      <c r="D36" s="33" t="s">
        <v>25</v>
      </c>
      <c r="E36" s="26" t="s">
        <v>59</v>
      </c>
      <c r="F36" s="26">
        <v>40043</v>
      </c>
      <c r="G36" s="33" t="s">
        <v>64</v>
      </c>
      <c r="H36" s="26" t="s">
        <v>17</v>
      </c>
      <c r="I36" s="30" t="s">
        <v>48</v>
      </c>
    </row>
    <row r="37" spans="2:9" s="14" customFormat="1" ht="30.9">
      <c r="B37" s="23">
        <f>ROW()-ROW(Table1[[#Headers],[Nr.]])</f>
        <v>30</v>
      </c>
      <c r="C37" s="24">
        <v>44882</v>
      </c>
      <c r="D37" s="33" t="s">
        <v>25</v>
      </c>
      <c r="E37" s="26" t="s">
        <v>59</v>
      </c>
      <c r="F37" s="26">
        <v>41095</v>
      </c>
      <c r="G37" s="33" t="s">
        <v>65</v>
      </c>
      <c r="H37" s="26" t="s">
        <v>17</v>
      </c>
      <c r="I37" s="30" t="s">
        <v>48</v>
      </c>
    </row>
    <row r="38" spans="2:9" s="14" customFormat="1" ht="30.9">
      <c r="B38" s="23">
        <f>ROW()-ROW(Table1[[#Headers],[Nr.]])</f>
        <v>31</v>
      </c>
      <c r="C38" s="24">
        <v>44882</v>
      </c>
      <c r="D38" s="33" t="s">
        <v>25</v>
      </c>
      <c r="E38" s="26" t="s">
        <v>59</v>
      </c>
      <c r="F38" s="26">
        <v>41142</v>
      </c>
      <c r="G38" s="33" t="s">
        <v>66</v>
      </c>
      <c r="H38" s="26" t="s">
        <v>17</v>
      </c>
      <c r="I38" s="30" t="s">
        <v>48</v>
      </c>
    </row>
    <row r="39" spans="2:9" s="14" customFormat="1" ht="30.9">
      <c r="B39" s="23">
        <f>ROW()-ROW(Table1[[#Headers],[Nr.]])</f>
        <v>32</v>
      </c>
      <c r="C39" s="24">
        <v>44882</v>
      </c>
      <c r="D39" s="33" t="s">
        <v>25</v>
      </c>
      <c r="E39" s="26" t="s">
        <v>59</v>
      </c>
      <c r="F39" s="26">
        <v>41127</v>
      </c>
      <c r="G39" s="33" t="s">
        <v>67</v>
      </c>
      <c r="H39" s="26" t="s">
        <v>17</v>
      </c>
      <c r="I39" s="30" t="s">
        <v>48</v>
      </c>
    </row>
    <row r="40" spans="2:9" s="14" customFormat="1" ht="30.9">
      <c r="B40" s="23">
        <f>ROW()-ROW(Table1[[#Headers],[Nr.]])</f>
        <v>33</v>
      </c>
      <c r="C40" s="24">
        <v>44882</v>
      </c>
      <c r="D40" s="33" t="s">
        <v>25</v>
      </c>
      <c r="E40" s="26" t="s">
        <v>59</v>
      </c>
      <c r="F40" s="26">
        <v>41052</v>
      </c>
      <c r="G40" s="33" t="s">
        <v>68</v>
      </c>
      <c r="H40" s="26" t="s">
        <v>17</v>
      </c>
      <c r="I40" s="30" t="s">
        <v>48</v>
      </c>
    </row>
    <row r="41" spans="2:9" s="14" customFormat="1" ht="30.9">
      <c r="B41" s="23">
        <f>ROW()-ROW(Table1[[#Headers],[Nr.]])</f>
        <v>34</v>
      </c>
      <c r="C41" s="24">
        <v>44882</v>
      </c>
      <c r="D41" s="33" t="s">
        <v>25</v>
      </c>
      <c r="E41" s="26" t="s">
        <v>59</v>
      </c>
      <c r="F41" s="26">
        <v>41046</v>
      </c>
      <c r="G41" s="33" t="s">
        <v>69</v>
      </c>
      <c r="H41" s="26" t="s">
        <v>17</v>
      </c>
      <c r="I41" s="30" t="s">
        <v>48</v>
      </c>
    </row>
    <row r="42" spans="2:9" s="14" customFormat="1" ht="30.9">
      <c r="B42" s="23">
        <f>ROW()-ROW(Table1[[#Headers],[Nr.]])</f>
        <v>35</v>
      </c>
      <c r="C42" s="24">
        <v>44882</v>
      </c>
      <c r="D42" s="33" t="s">
        <v>25</v>
      </c>
      <c r="E42" s="26" t="s">
        <v>59</v>
      </c>
      <c r="F42" s="26">
        <v>41058</v>
      </c>
      <c r="G42" s="33" t="s">
        <v>70</v>
      </c>
      <c r="H42" s="26" t="s">
        <v>17</v>
      </c>
      <c r="I42" s="30" t="s">
        <v>48</v>
      </c>
    </row>
    <row r="43" spans="2:9" s="14" customFormat="1" ht="30.9">
      <c r="B43" s="23">
        <f>ROW()-ROW(Table1[[#Headers],[Nr.]])</f>
        <v>36</v>
      </c>
      <c r="C43" s="24">
        <v>44882</v>
      </c>
      <c r="D43" s="33" t="s">
        <v>25</v>
      </c>
      <c r="E43" s="26" t="s">
        <v>59</v>
      </c>
      <c r="F43" s="26">
        <v>41059</v>
      </c>
      <c r="G43" s="33" t="s">
        <v>71</v>
      </c>
      <c r="H43" s="26" t="s">
        <v>17</v>
      </c>
      <c r="I43" s="30" t="s">
        <v>48</v>
      </c>
    </row>
    <row r="44" spans="2:9" s="14" customFormat="1" ht="30.9">
      <c r="B44" s="23">
        <f>ROW()-ROW(Table1[[#Headers],[Nr.]])</f>
        <v>37</v>
      </c>
      <c r="C44" s="24">
        <v>44882</v>
      </c>
      <c r="D44" s="33" t="s">
        <v>25</v>
      </c>
      <c r="E44" s="26" t="s">
        <v>59</v>
      </c>
      <c r="F44" s="26">
        <v>41060</v>
      </c>
      <c r="G44" s="33" t="s">
        <v>72</v>
      </c>
      <c r="H44" s="26" t="s">
        <v>17</v>
      </c>
      <c r="I44" s="30" t="s">
        <v>48</v>
      </c>
    </row>
    <row r="45" spans="2:9" s="14" customFormat="1" ht="30.9">
      <c r="B45" s="23">
        <f>ROW()-ROW(Table1[[#Headers],[Nr.]])</f>
        <v>38</v>
      </c>
      <c r="C45" s="24">
        <v>44882</v>
      </c>
      <c r="D45" s="33" t="s">
        <v>25</v>
      </c>
      <c r="E45" s="26" t="s">
        <v>59</v>
      </c>
      <c r="F45" s="26">
        <v>41005</v>
      </c>
      <c r="G45" s="33" t="s">
        <v>73</v>
      </c>
      <c r="H45" s="26" t="s">
        <v>17</v>
      </c>
      <c r="I45" s="30" t="s">
        <v>48</v>
      </c>
    </row>
    <row r="46" spans="2:9" s="14" customFormat="1" ht="30.9">
      <c r="B46" s="23">
        <f>ROW()-ROW(Table1[[#Headers],[Nr.]])</f>
        <v>39</v>
      </c>
      <c r="C46" s="24">
        <v>44882</v>
      </c>
      <c r="D46" s="33" t="s">
        <v>25</v>
      </c>
      <c r="E46" s="26" t="s">
        <v>59</v>
      </c>
      <c r="F46" s="26">
        <v>41004</v>
      </c>
      <c r="G46" s="33" t="s">
        <v>74</v>
      </c>
      <c r="H46" s="26" t="s">
        <v>17</v>
      </c>
      <c r="I46" s="30" t="s">
        <v>48</v>
      </c>
    </row>
    <row r="47" spans="2:9" s="14" customFormat="1" ht="30.9">
      <c r="B47" s="23">
        <f>ROW()-ROW(Table1[[#Headers],[Nr.]])</f>
        <v>40</v>
      </c>
      <c r="C47" s="24">
        <v>44882</v>
      </c>
      <c r="D47" s="33" t="s">
        <v>25</v>
      </c>
      <c r="E47" s="26" t="s">
        <v>59</v>
      </c>
      <c r="F47" s="26">
        <v>41047</v>
      </c>
      <c r="G47" s="33" t="s">
        <v>75</v>
      </c>
      <c r="H47" s="26" t="s">
        <v>17</v>
      </c>
      <c r="I47" s="30" t="s">
        <v>48</v>
      </c>
    </row>
    <row r="48" spans="2:9" s="14" customFormat="1" ht="30.9">
      <c r="B48" s="23">
        <f>ROW()-ROW(Table1[[#Headers],[Nr.]])</f>
        <v>41</v>
      </c>
      <c r="C48" s="24">
        <v>44882</v>
      </c>
      <c r="D48" s="33" t="s">
        <v>25</v>
      </c>
      <c r="E48" s="26" t="s">
        <v>59</v>
      </c>
      <c r="F48" s="26">
        <v>41057</v>
      </c>
      <c r="G48" s="33" t="s">
        <v>76</v>
      </c>
      <c r="H48" s="26" t="s">
        <v>17</v>
      </c>
      <c r="I48" s="30" t="s">
        <v>48</v>
      </c>
    </row>
    <row r="49" spans="2:9" s="14" customFormat="1" ht="30.9">
      <c r="B49" s="23">
        <f>ROW()-ROW(Table1[[#Headers],[Nr.]])</f>
        <v>42</v>
      </c>
      <c r="C49" s="24">
        <v>44882</v>
      </c>
      <c r="D49" s="33" t="s">
        <v>25</v>
      </c>
      <c r="E49" s="26" t="s">
        <v>59</v>
      </c>
      <c r="F49" s="26">
        <v>40086</v>
      </c>
      <c r="G49" s="33" t="s">
        <v>77</v>
      </c>
      <c r="H49" s="26" t="s">
        <v>17</v>
      </c>
      <c r="I49" s="30" t="s">
        <v>48</v>
      </c>
    </row>
    <row r="50" spans="2:9" s="14" customFormat="1" ht="14.25" customHeight="1">
      <c r="B50" s="23">
        <f>ROW()-ROW(Table1[[#Headers],[Nr.]])</f>
        <v>43</v>
      </c>
      <c r="C50" s="24">
        <v>44882</v>
      </c>
      <c r="D50" s="33" t="s">
        <v>25</v>
      </c>
      <c r="E50" s="26" t="s">
        <v>59</v>
      </c>
      <c r="F50" s="26">
        <v>40087</v>
      </c>
      <c r="G50" s="33" t="s">
        <v>78</v>
      </c>
      <c r="H50" s="26" t="s">
        <v>17</v>
      </c>
      <c r="I50" s="30" t="s">
        <v>48</v>
      </c>
    </row>
    <row r="51" spans="2:9" s="14" customFormat="1" ht="30.9">
      <c r="B51" s="23">
        <f>ROW()-ROW(Table1[[#Headers],[Nr.]])</f>
        <v>44</v>
      </c>
      <c r="C51" s="24">
        <v>44882</v>
      </c>
      <c r="D51" s="33" t="s">
        <v>25</v>
      </c>
      <c r="E51" s="26" t="s">
        <v>59</v>
      </c>
      <c r="F51" s="26">
        <v>40123</v>
      </c>
      <c r="G51" s="33" t="s">
        <v>79</v>
      </c>
      <c r="H51" s="26" t="s">
        <v>17</v>
      </c>
      <c r="I51" s="30" t="s">
        <v>48</v>
      </c>
    </row>
    <row r="52" spans="2:9" s="14" customFormat="1" ht="30.9">
      <c r="B52" s="23">
        <f>ROW()-ROW(Table1[[#Headers],[Nr.]])</f>
        <v>45</v>
      </c>
      <c r="C52" s="24">
        <v>44882</v>
      </c>
      <c r="D52" s="33" t="s">
        <v>25</v>
      </c>
      <c r="E52" s="26" t="s">
        <v>59</v>
      </c>
      <c r="F52" s="26">
        <v>41001</v>
      </c>
      <c r="G52" s="33" t="s">
        <v>80</v>
      </c>
      <c r="H52" s="26" t="s">
        <v>17</v>
      </c>
      <c r="I52" s="30" t="s">
        <v>48</v>
      </c>
    </row>
    <row r="53" spans="2:9" s="14" customFormat="1" ht="30.9">
      <c r="B53" s="23">
        <f>ROW()-ROW(Table1[[#Headers],[Nr.]])</f>
        <v>46</v>
      </c>
      <c r="C53" s="24">
        <v>44882</v>
      </c>
      <c r="D53" s="33" t="s">
        <v>25</v>
      </c>
      <c r="E53" s="26" t="s">
        <v>59</v>
      </c>
      <c r="F53" s="26">
        <v>41128</v>
      </c>
      <c r="G53" s="33" t="s">
        <v>81</v>
      </c>
      <c r="H53" s="26" t="s">
        <v>17</v>
      </c>
      <c r="I53" s="30" t="s">
        <v>48</v>
      </c>
    </row>
    <row r="54" spans="2:9" s="14" customFormat="1" ht="30.9">
      <c r="B54" s="23">
        <f>ROW()-ROW(Table1[[#Headers],[Nr.]])</f>
        <v>47</v>
      </c>
      <c r="C54" s="24">
        <v>44882</v>
      </c>
      <c r="D54" s="33" t="s">
        <v>25</v>
      </c>
      <c r="E54" s="26" t="s">
        <v>59</v>
      </c>
      <c r="F54" s="26" t="s">
        <v>82</v>
      </c>
      <c r="G54" s="33" t="s">
        <v>83</v>
      </c>
      <c r="H54" s="26" t="s">
        <v>17</v>
      </c>
      <c r="I54" s="30" t="s">
        <v>48</v>
      </c>
    </row>
    <row r="55" spans="2:9" s="14" customFormat="1" ht="30.9">
      <c r="B55" s="23">
        <f>ROW()-ROW(Table1[[#Headers],[Nr.]])</f>
        <v>48</v>
      </c>
      <c r="C55" s="24">
        <v>44882</v>
      </c>
      <c r="D55" s="33" t="s">
        <v>25</v>
      </c>
      <c r="E55" s="26" t="s">
        <v>59</v>
      </c>
      <c r="F55" s="26">
        <v>41071</v>
      </c>
      <c r="G55" s="33" t="s">
        <v>84</v>
      </c>
      <c r="H55" s="26" t="s">
        <v>17</v>
      </c>
      <c r="I55" s="30" t="s">
        <v>48</v>
      </c>
    </row>
    <row r="56" spans="2:9" s="14" customFormat="1" ht="30.9">
      <c r="B56" s="23">
        <f>ROW()-ROW(Table1[[#Headers],[Nr.]])</f>
        <v>49</v>
      </c>
      <c r="C56" s="24">
        <v>44882</v>
      </c>
      <c r="D56" s="33" t="s">
        <v>25</v>
      </c>
      <c r="E56" s="26" t="s">
        <v>59</v>
      </c>
      <c r="F56" s="26">
        <v>41200</v>
      </c>
      <c r="G56" s="33" t="s">
        <v>85</v>
      </c>
      <c r="H56" s="26" t="s">
        <v>17</v>
      </c>
      <c r="I56" s="30" t="s">
        <v>48</v>
      </c>
    </row>
    <row r="57" spans="2:9" s="14" customFormat="1" ht="30.9">
      <c r="B57" s="23">
        <f>ROW()-ROW(Table1[[#Headers],[Nr.]])</f>
        <v>50</v>
      </c>
      <c r="C57" s="24">
        <v>44882</v>
      </c>
      <c r="D57" s="33" t="s">
        <v>25</v>
      </c>
      <c r="E57" s="26" t="s">
        <v>59</v>
      </c>
      <c r="F57" s="26">
        <v>41026</v>
      </c>
      <c r="G57" s="33" t="s">
        <v>86</v>
      </c>
      <c r="H57" s="26" t="s">
        <v>17</v>
      </c>
      <c r="I57" s="30" t="s">
        <v>48</v>
      </c>
    </row>
    <row r="58" spans="2:9" s="14" customFormat="1" ht="30.9">
      <c r="B58" s="23">
        <f>ROW()-ROW(Table1[[#Headers],[Nr.]])</f>
        <v>51</v>
      </c>
      <c r="C58" s="24">
        <v>44882</v>
      </c>
      <c r="D58" s="33" t="s">
        <v>25</v>
      </c>
      <c r="E58" s="26" t="s">
        <v>59</v>
      </c>
      <c r="F58" s="26">
        <v>41103</v>
      </c>
      <c r="G58" s="33" t="s">
        <v>87</v>
      </c>
      <c r="H58" s="26" t="s">
        <v>17</v>
      </c>
      <c r="I58" s="30" t="s">
        <v>48</v>
      </c>
    </row>
    <row r="59" spans="2:9" s="14" customFormat="1" ht="30.9">
      <c r="B59" s="23">
        <f>ROW()-ROW(Table1[[#Headers],[Nr.]])</f>
        <v>52</v>
      </c>
      <c r="C59" s="24">
        <v>44882</v>
      </c>
      <c r="D59" s="33" t="s">
        <v>25</v>
      </c>
      <c r="E59" s="26" t="s">
        <v>59</v>
      </c>
      <c r="F59" s="26">
        <v>41309</v>
      </c>
      <c r="G59" s="33" t="s">
        <v>88</v>
      </c>
      <c r="H59" s="26" t="s">
        <v>17</v>
      </c>
      <c r="I59" s="30" t="s">
        <v>48</v>
      </c>
    </row>
    <row r="60" spans="2:9" s="14" customFormat="1" ht="30.9">
      <c r="B60" s="23">
        <f>ROW()-ROW(Table1[[#Headers],[Nr.]])</f>
        <v>53</v>
      </c>
      <c r="C60" s="24">
        <v>44882</v>
      </c>
      <c r="D60" s="33" t="s">
        <v>25</v>
      </c>
      <c r="E60" s="26" t="s">
        <v>59</v>
      </c>
      <c r="F60" s="26">
        <v>41027</v>
      </c>
      <c r="G60" s="33" t="s">
        <v>89</v>
      </c>
      <c r="H60" s="26" t="s">
        <v>17</v>
      </c>
      <c r="I60" s="30" t="s">
        <v>48</v>
      </c>
    </row>
    <row r="61" spans="2:9" s="14" customFormat="1" ht="30.9">
      <c r="B61" s="23">
        <f>ROW()-ROW(Table1[[#Headers],[Nr.]])</f>
        <v>54</v>
      </c>
      <c r="C61" s="24">
        <v>44882</v>
      </c>
      <c r="D61" s="33" t="s">
        <v>25</v>
      </c>
      <c r="E61" s="26" t="s">
        <v>59</v>
      </c>
      <c r="F61" s="26">
        <v>41069</v>
      </c>
      <c r="G61" s="33" t="s">
        <v>90</v>
      </c>
      <c r="H61" s="26" t="s">
        <v>17</v>
      </c>
      <c r="I61" s="30" t="s">
        <v>48</v>
      </c>
    </row>
    <row r="62" spans="2:9" s="14" customFormat="1" ht="29.25" customHeight="1">
      <c r="B62" s="23">
        <f>ROW()-ROW(Table1[[#Headers],[Nr.]])</f>
        <v>55</v>
      </c>
      <c r="C62" s="24" t="s">
        <v>91</v>
      </c>
      <c r="D62" s="33" t="s">
        <v>14</v>
      </c>
      <c r="E62" s="26" t="s">
        <v>92</v>
      </c>
      <c r="F62" s="27">
        <v>6125</v>
      </c>
      <c r="G62" s="34" t="s">
        <v>93</v>
      </c>
      <c r="H62" s="26" t="s">
        <v>17</v>
      </c>
      <c r="I62" s="28" t="s">
        <v>18</v>
      </c>
    </row>
    <row r="63" spans="2:9" s="14" customFormat="1" ht="30.9">
      <c r="B63" s="26">
        <f>ROW()-ROW(Table1[[#Headers],[Nr.]])</f>
        <v>56</v>
      </c>
      <c r="C63" s="24" t="s">
        <v>94</v>
      </c>
      <c r="D63" s="33" t="s">
        <v>95</v>
      </c>
      <c r="E63" s="26" t="s">
        <v>96</v>
      </c>
      <c r="F63" s="27">
        <v>23009</v>
      </c>
      <c r="G63" s="17" t="s">
        <v>97</v>
      </c>
      <c r="H63" s="26" t="s">
        <v>17</v>
      </c>
      <c r="I63" s="28" t="s">
        <v>18</v>
      </c>
    </row>
    <row r="64" spans="2:9" s="14" customFormat="1" ht="30.9">
      <c r="B64" s="26">
        <f>ROW()-ROW(Table1[[#Headers],[Nr.]])</f>
        <v>57</v>
      </c>
      <c r="C64" s="24" t="s">
        <v>94</v>
      </c>
      <c r="D64" s="33" t="s">
        <v>95</v>
      </c>
      <c r="E64" s="26" t="s">
        <v>96</v>
      </c>
      <c r="F64" s="27">
        <v>23016</v>
      </c>
      <c r="G64" s="17" t="s">
        <v>98</v>
      </c>
      <c r="H64" s="26" t="s">
        <v>17</v>
      </c>
      <c r="I64" s="28" t="s">
        <v>18</v>
      </c>
    </row>
    <row r="65" spans="2:9" s="14" customFormat="1" ht="30.9">
      <c r="B65" s="23">
        <f>ROW()-ROW(Table1[[#Headers],[Nr.]])</f>
        <v>58</v>
      </c>
      <c r="C65" s="24" t="s">
        <v>99</v>
      </c>
      <c r="D65" s="33" t="s">
        <v>14</v>
      </c>
      <c r="E65" s="26" t="s">
        <v>43</v>
      </c>
      <c r="F65" s="27" t="s">
        <v>20</v>
      </c>
      <c r="G65" s="28" t="s">
        <v>44</v>
      </c>
      <c r="H65" s="26" t="s">
        <v>22</v>
      </c>
      <c r="I65" s="30" t="s">
        <v>48</v>
      </c>
    </row>
    <row r="66" spans="2:9" s="14" customFormat="1" ht="30.9">
      <c r="B66" s="23">
        <f>ROW()-ROW(Table1[[#Headers],[Nr.]])</f>
        <v>59</v>
      </c>
      <c r="C66" s="24" t="s">
        <v>99</v>
      </c>
      <c r="D66" s="33" t="s">
        <v>14</v>
      </c>
      <c r="E66" s="26" t="s">
        <v>43</v>
      </c>
      <c r="F66" s="27" t="s">
        <v>20</v>
      </c>
      <c r="G66" s="28" t="s">
        <v>45</v>
      </c>
      <c r="H66" s="26" t="s">
        <v>22</v>
      </c>
      <c r="I66" s="30" t="s">
        <v>48</v>
      </c>
    </row>
    <row r="67" spans="2:9" s="14" customFormat="1" ht="30.9">
      <c r="B67" s="23">
        <f>ROW()-ROW(Table1[[#Headers],[Nr.]])</f>
        <v>60</v>
      </c>
      <c r="C67" s="24" t="s">
        <v>99</v>
      </c>
      <c r="D67" s="33" t="s">
        <v>14</v>
      </c>
      <c r="E67" s="26" t="s">
        <v>43</v>
      </c>
      <c r="F67" s="27" t="s">
        <v>20</v>
      </c>
      <c r="G67" s="28" t="s">
        <v>100</v>
      </c>
      <c r="H67" s="26" t="s">
        <v>22</v>
      </c>
      <c r="I67" s="30" t="s">
        <v>48</v>
      </c>
    </row>
    <row r="68" spans="2:9" s="14" customFormat="1" ht="30.9">
      <c r="B68" s="23">
        <f>ROW()-ROW(Table1[[#Headers],[Nr.]])</f>
        <v>61</v>
      </c>
      <c r="C68" s="24" t="s">
        <v>99</v>
      </c>
      <c r="D68" s="33" t="s">
        <v>14</v>
      </c>
      <c r="E68" s="26" t="s">
        <v>43</v>
      </c>
      <c r="F68" s="27" t="s">
        <v>20</v>
      </c>
      <c r="G68" s="28" t="s">
        <v>46</v>
      </c>
      <c r="H68" s="26" t="s">
        <v>22</v>
      </c>
      <c r="I68" s="30" t="s">
        <v>48</v>
      </c>
    </row>
    <row r="69" spans="2:9" s="14" customFormat="1" ht="30.9">
      <c r="B69" s="23">
        <f>ROW()-ROW(Table1[[#Headers],[Nr.]])</f>
        <v>62</v>
      </c>
      <c r="C69" s="24" t="s">
        <v>99</v>
      </c>
      <c r="D69" s="33" t="s">
        <v>14</v>
      </c>
      <c r="E69" s="26" t="s">
        <v>43</v>
      </c>
      <c r="F69" s="27" t="s">
        <v>20</v>
      </c>
      <c r="G69" s="28" t="s">
        <v>47</v>
      </c>
      <c r="H69" s="26" t="s">
        <v>22</v>
      </c>
      <c r="I69" s="30" t="s">
        <v>48</v>
      </c>
    </row>
    <row r="70" spans="2:9" s="14" customFormat="1" ht="30.9">
      <c r="B70" s="23">
        <f>ROW()-ROW(Table1[[#Headers],[Nr.]])</f>
        <v>63</v>
      </c>
      <c r="C70" s="24" t="s">
        <v>99</v>
      </c>
      <c r="D70" s="33" t="s">
        <v>14</v>
      </c>
      <c r="E70" s="26" t="s">
        <v>43</v>
      </c>
      <c r="F70" s="27" t="s">
        <v>20</v>
      </c>
      <c r="G70" s="28" t="s">
        <v>49</v>
      </c>
      <c r="H70" s="26" t="s">
        <v>22</v>
      </c>
      <c r="I70" s="30" t="s">
        <v>48</v>
      </c>
    </row>
    <row r="71" spans="2:9" s="14" customFormat="1" ht="30.9">
      <c r="B71" s="23">
        <f>ROW()-ROW(Table1[[#Headers],[Nr.]])</f>
        <v>64</v>
      </c>
      <c r="C71" s="24" t="s">
        <v>99</v>
      </c>
      <c r="D71" s="33" t="s">
        <v>14</v>
      </c>
      <c r="E71" s="26" t="s">
        <v>43</v>
      </c>
      <c r="F71" s="27" t="s">
        <v>20</v>
      </c>
      <c r="G71" s="28" t="s">
        <v>50</v>
      </c>
      <c r="H71" s="26" t="s">
        <v>22</v>
      </c>
      <c r="I71" s="30" t="s">
        <v>48</v>
      </c>
    </row>
    <row r="72" spans="2:9" s="14" customFormat="1" ht="30.9">
      <c r="B72" s="23">
        <f>ROW()-ROW(Table1[[#Headers],[Nr.]])</f>
        <v>65</v>
      </c>
      <c r="C72" s="24" t="s">
        <v>101</v>
      </c>
      <c r="D72" s="33" t="s">
        <v>14</v>
      </c>
      <c r="E72" s="26" t="s">
        <v>102</v>
      </c>
      <c r="F72" s="27" t="s">
        <v>20</v>
      </c>
      <c r="G72" s="28" t="s">
        <v>103</v>
      </c>
      <c r="H72" s="26" t="s">
        <v>22</v>
      </c>
      <c r="I72" s="30" t="s">
        <v>48</v>
      </c>
    </row>
    <row r="73" spans="2:9" s="14" customFormat="1" ht="30.9">
      <c r="B73" s="23">
        <f>ROW()-ROW(Table1[[#Headers],[Nr.]])</f>
        <v>66</v>
      </c>
      <c r="C73" s="24" t="s">
        <v>101</v>
      </c>
      <c r="D73" s="33" t="s">
        <v>14</v>
      </c>
      <c r="E73" s="26" t="s">
        <v>102</v>
      </c>
      <c r="F73" s="27" t="s">
        <v>20</v>
      </c>
      <c r="G73" s="28" t="s">
        <v>104</v>
      </c>
      <c r="H73" s="26" t="s">
        <v>22</v>
      </c>
      <c r="I73" s="30" t="s">
        <v>48</v>
      </c>
    </row>
    <row r="74" spans="2:9" s="14" customFormat="1" ht="30.9">
      <c r="B74" s="23">
        <f>ROW()-ROW(Table1[[#Headers],[Nr.]])</f>
        <v>67</v>
      </c>
      <c r="C74" s="24" t="s">
        <v>101</v>
      </c>
      <c r="D74" s="33" t="s">
        <v>14</v>
      </c>
      <c r="E74" s="26" t="s">
        <v>102</v>
      </c>
      <c r="F74" s="27" t="s">
        <v>20</v>
      </c>
      <c r="G74" s="28" t="s">
        <v>105</v>
      </c>
      <c r="H74" s="26" t="s">
        <v>22</v>
      </c>
      <c r="I74" s="30" t="s">
        <v>48</v>
      </c>
    </row>
    <row r="75" spans="2:9" s="14" customFormat="1" ht="30.9">
      <c r="B75" s="23">
        <f>ROW()-ROW(Table1[[#Headers],[Nr.]])</f>
        <v>68</v>
      </c>
      <c r="C75" s="24" t="s">
        <v>101</v>
      </c>
      <c r="D75" s="33" t="s">
        <v>14</v>
      </c>
      <c r="E75" s="26" t="s">
        <v>102</v>
      </c>
      <c r="F75" s="27" t="s">
        <v>20</v>
      </c>
      <c r="G75" s="28" t="s">
        <v>106</v>
      </c>
      <c r="H75" s="26" t="s">
        <v>22</v>
      </c>
      <c r="I75" s="30" t="s">
        <v>48</v>
      </c>
    </row>
    <row r="76" spans="2:9" s="14" customFormat="1" ht="30.9">
      <c r="B76" s="23">
        <f>ROW()-ROW(Table1[[#Headers],[Nr.]])</f>
        <v>69</v>
      </c>
      <c r="C76" s="24" t="s">
        <v>101</v>
      </c>
      <c r="D76" s="33" t="s">
        <v>14</v>
      </c>
      <c r="E76" s="26" t="s">
        <v>102</v>
      </c>
      <c r="F76" s="27" t="s">
        <v>20</v>
      </c>
      <c r="G76" s="28" t="s">
        <v>107</v>
      </c>
      <c r="H76" s="26" t="s">
        <v>22</v>
      </c>
      <c r="I76" s="30" t="s">
        <v>48</v>
      </c>
    </row>
    <row r="77" spans="2:9" s="14" customFormat="1" ht="30.9">
      <c r="B77" s="23">
        <f>ROW()-ROW(Table1[[#Headers],[Nr.]])</f>
        <v>70</v>
      </c>
      <c r="C77" s="24" t="s">
        <v>101</v>
      </c>
      <c r="D77" s="33" t="s">
        <v>14</v>
      </c>
      <c r="E77" s="26" t="s">
        <v>102</v>
      </c>
      <c r="F77" s="27" t="s">
        <v>20</v>
      </c>
      <c r="G77" s="28" t="s">
        <v>108</v>
      </c>
      <c r="H77" s="26" t="s">
        <v>22</v>
      </c>
      <c r="I77" s="30" t="s">
        <v>48</v>
      </c>
    </row>
    <row r="78" spans="2:9" s="14" customFormat="1" ht="30.9">
      <c r="B78" s="23">
        <f>ROW()-ROW(Table1[[#Headers],[Nr.]])</f>
        <v>71</v>
      </c>
      <c r="C78" s="24" t="s">
        <v>101</v>
      </c>
      <c r="D78" s="33" t="s">
        <v>14</v>
      </c>
      <c r="E78" s="26" t="s">
        <v>102</v>
      </c>
      <c r="F78" s="27" t="s">
        <v>20</v>
      </c>
      <c r="G78" s="28" t="s">
        <v>109</v>
      </c>
      <c r="H78" s="26" t="s">
        <v>22</v>
      </c>
      <c r="I78" s="30" t="s">
        <v>48</v>
      </c>
    </row>
    <row r="79" spans="2:9" s="14" customFormat="1" ht="30.9">
      <c r="B79" s="23">
        <f>ROW()-ROW(Table1[[#Headers],[Nr.]])</f>
        <v>72</v>
      </c>
      <c r="C79" s="24" t="s">
        <v>101</v>
      </c>
      <c r="D79" s="33" t="s">
        <v>14</v>
      </c>
      <c r="E79" s="26" t="s">
        <v>102</v>
      </c>
      <c r="F79" s="27" t="s">
        <v>20</v>
      </c>
      <c r="G79" s="28" t="s">
        <v>110</v>
      </c>
      <c r="H79" s="26" t="s">
        <v>22</v>
      </c>
      <c r="I79" s="30" t="s">
        <v>48</v>
      </c>
    </row>
    <row r="80" spans="2:9" s="14" customFormat="1" ht="30.9">
      <c r="B80" s="23">
        <f>ROW()-ROW(Table1[[#Headers],[Nr.]])</f>
        <v>73</v>
      </c>
      <c r="C80" s="24" t="s">
        <v>101</v>
      </c>
      <c r="D80" s="33" t="s">
        <v>14</v>
      </c>
      <c r="E80" s="26" t="s">
        <v>102</v>
      </c>
      <c r="F80" s="27" t="s">
        <v>20</v>
      </c>
      <c r="G80" s="28" t="s">
        <v>111</v>
      </c>
      <c r="H80" s="26" t="s">
        <v>22</v>
      </c>
      <c r="I80" s="30" t="s">
        <v>48</v>
      </c>
    </row>
    <row r="81" spans="2:9" s="14" customFormat="1" ht="30.9">
      <c r="B81" s="23">
        <f>ROW()-ROW(Table1[[#Headers],[Nr.]])</f>
        <v>74</v>
      </c>
      <c r="C81" s="24" t="s">
        <v>101</v>
      </c>
      <c r="D81" s="33" t="s">
        <v>14</v>
      </c>
      <c r="E81" s="26" t="s">
        <v>102</v>
      </c>
      <c r="F81" s="27" t="s">
        <v>20</v>
      </c>
      <c r="G81" s="28" t="s">
        <v>112</v>
      </c>
      <c r="H81" s="26" t="s">
        <v>22</v>
      </c>
      <c r="I81" s="30" t="s">
        <v>48</v>
      </c>
    </row>
    <row r="82" spans="2:9" s="14" customFormat="1" ht="30.9">
      <c r="B82" s="23">
        <f>ROW()-ROW(Table1[[#Headers],[Nr.]])</f>
        <v>75</v>
      </c>
      <c r="C82" s="24" t="s">
        <v>101</v>
      </c>
      <c r="D82" s="33" t="s">
        <v>14</v>
      </c>
      <c r="E82" s="26" t="s">
        <v>102</v>
      </c>
      <c r="F82" s="27" t="s">
        <v>20</v>
      </c>
      <c r="G82" s="28" t="s">
        <v>113</v>
      </c>
      <c r="H82" s="26" t="s">
        <v>22</v>
      </c>
      <c r="I82" s="30" t="s">
        <v>48</v>
      </c>
    </row>
    <row r="83" spans="2:9" s="14" customFormat="1" ht="15.45">
      <c r="B83" s="23">
        <f>ROW()-ROW(Table1[[#Headers],[Nr.]])</f>
        <v>76</v>
      </c>
      <c r="C83" s="35" t="s">
        <v>114</v>
      </c>
      <c r="D83" s="17" t="s">
        <v>115</v>
      </c>
      <c r="E83" s="26" t="s">
        <v>116</v>
      </c>
      <c r="F83" s="27" t="s">
        <v>20</v>
      </c>
      <c r="G83" s="28" t="s">
        <v>117</v>
      </c>
      <c r="H83" s="26" t="s">
        <v>22</v>
      </c>
      <c r="I83" s="30" t="s">
        <v>48</v>
      </c>
    </row>
    <row r="84" spans="2:9" s="14" customFormat="1" ht="28.3">
      <c r="B84" s="23">
        <f>ROW()-ROW(Table1[[#Headers],[Nr.]])</f>
        <v>77</v>
      </c>
      <c r="C84" s="35" t="s">
        <v>118</v>
      </c>
      <c r="D84" s="17" t="s">
        <v>115</v>
      </c>
      <c r="E84" s="26" t="s">
        <v>119</v>
      </c>
      <c r="F84" s="27" t="s">
        <v>20</v>
      </c>
      <c r="G84" s="28" t="s">
        <v>120</v>
      </c>
      <c r="H84" s="26" t="s">
        <v>22</v>
      </c>
      <c r="I84" s="30" t="s">
        <v>48</v>
      </c>
    </row>
    <row r="85" spans="2:9" s="14" customFormat="1" ht="15.45">
      <c r="B85" s="23">
        <f>ROW()-ROW(Table1[[#Headers],[Nr.]])</f>
        <v>78</v>
      </c>
      <c r="C85" s="36">
        <v>44704</v>
      </c>
      <c r="D85" s="17" t="s">
        <v>121</v>
      </c>
      <c r="E85" s="26" t="s">
        <v>122</v>
      </c>
      <c r="F85" s="27">
        <v>17324</v>
      </c>
      <c r="G85" s="28" t="s">
        <v>123</v>
      </c>
      <c r="H85" s="26" t="s">
        <v>17</v>
      </c>
      <c r="I85" s="37" t="s">
        <v>48</v>
      </c>
    </row>
    <row r="86" spans="2:9" s="14" customFormat="1" ht="30.9">
      <c r="B86" s="38">
        <f>ROW()-ROW(Table1[[#Headers],[Nr.]])</f>
        <v>79</v>
      </c>
      <c r="C86" s="39">
        <v>44573</v>
      </c>
      <c r="D86" s="40" t="s">
        <v>124</v>
      </c>
      <c r="E86" s="41" t="s">
        <v>125</v>
      </c>
      <c r="F86" s="42" t="s">
        <v>26</v>
      </c>
      <c r="G86" s="28" t="s">
        <v>126</v>
      </c>
      <c r="H86" s="41" t="s">
        <v>22</v>
      </c>
      <c r="I86" s="30" t="s">
        <v>48</v>
      </c>
    </row>
    <row r="87" spans="2:9" s="14" customFormat="1" ht="30.9">
      <c r="B87" s="38">
        <f>ROW()-ROW(Table1[[#Headers],[Nr.]])</f>
        <v>80</v>
      </c>
      <c r="C87" s="39">
        <v>44573</v>
      </c>
      <c r="D87" s="40" t="s">
        <v>124</v>
      </c>
      <c r="E87" s="41" t="s">
        <v>125</v>
      </c>
      <c r="F87" s="27" t="s">
        <v>26</v>
      </c>
      <c r="G87" s="28" t="s">
        <v>127</v>
      </c>
      <c r="H87" s="41" t="s">
        <v>22</v>
      </c>
      <c r="I87" s="30" t="s">
        <v>48</v>
      </c>
    </row>
    <row r="88" spans="2:9" ht="42.45">
      <c r="B88" s="38">
        <f>ROW()-ROW(Table1[[#Headers],[Nr.]])</f>
        <v>81</v>
      </c>
      <c r="C88" s="43">
        <v>44147</v>
      </c>
      <c r="D88" s="44" t="s">
        <v>115</v>
      </c>
      <c r="E88" s="45" t="s">
        <v>128</v>
      </c>
      <c r="F88" s="46" t="s">
        <v>26</v>
      </c>
      <c r="G88" s="47" t="s">
        <v>129</v>
      </c>
      <c r="H88" s="45" t="s">
        <v>22</v>
      </c>
      <c r="I88" s="48" t="s">
        <v>18</v>
      </c>
    </row>
    <row r="89" spans="2:9" ht="42.45">
      <c r="B89" s="38">
        <f>ROW()-ROW(Table1[[#Headers],[Nr.]])</f>
        <v>82</v>
      </c>
      <c r="C89" s="43">
        <v>44147</v>
      </c>
      <c r="D89" s="44" t="s">
        <v>115</v>
      </c>
      <c r="E89" s="45" t="s">
        <v>128</v>
      </c>
      <c r="F89" s="46" t="s">
        <v>26</v>
      </c>
      <c r="G89" s="47" t="s">
        <v>130</v>
      </c>
      <c r="H89" s="45" t="s">
        <v>22</v>
      </c>
      <c r="I89" s="48" t="s">
        <v>18</v>
      </c>
    </row>
    <row r="90" spans="2:9" ht="28.3">
      <c r="B90" s="38">
        <f>ROW()-ROW(Table1[[#Headers],[Nr.]])</f>
        <v>83</v>
      </c>
      <c r="C90" s="49">
        <v>43818</v>
      </c>
      <c r="D90" s="50" t="s">
        <v>131</v>
      </c>
      <c r="E90" s="51" t="s">
        <v>132</v>
      </c>
      <c r="F90" s="26" t="s">
        <v>133</v>
      </c>
      <c r="G90" s="25" t="s">
        <v>134</v>
      </c>
      <c r="H90" s="26" t="s">
        <v>17</v>
      </c>
      <c r="I90" s="30" t="s">
        <v>135</v>
      </c>
    </row>
    <row r="91" spans="2:9" ht="28.3">
      <c r="B91" s="38">
        <f>ROW()-ROW(Table1[[#Headers],[Nr.]])</f>
        <v>84</v>
      </c>
      <c r="C91" s="49">
        <v>43818</v>
      </c>
      <c r="D91" s="50" t="s">
        <v>131</v>
      </c>
      <c r="E91" s="51" t="s">
        <v>132</v>
      </c>
      <c r="F91" s="26" t="s">
        <v>136</v>
      </c>
      <c r="G91" s="25" t="s">
        <v>137</v>
      </c>
      <c r="H91" s="26" t="s">
        <v>17</v>
      </c>
      <c r="I91" s="30" t="s">
        <v>135</v>
      </c>
    </row>
    <row r="92" spans="2:9" ht="141.44999999999999">
      <c r="B92" s="38">
        <f>ROW()-ROW(Table1[[#Headers],[Nr.]])</f>
        <v>85</v>
      </c>
      <c r="C92" s="24">
        <v>43790</v>
      </c>
      <c r="D92" s="17" t="s">
        <v>138</v>
      </c>
      <c r="E92" s="26" t="s">
        <v>125</v>
      </c>
      <c r="F92" s="26">
        <v>60252</v>
      </c>
      <c r="G92" s="25" t="s">
        <v>139</v>
      </c>
      <c r="H92" s="26" t="s">
        <v>17</v>
      </c>
      <c r="I92" s="30" t="s">
        <v>140</v>
      </c>
    </row>
    <row r="93" spans="2:9" ht="56.6">
      <c r="B93" s="38">
        <f>ROW()-ROW(Table1[[#Headers],[Nr.]])</f>
        <v>86</v>
      </c>
      <c r="C93" s="24">
        <v>43742</v>
      </c>
      <c r="D93" s="17" t="s">
        <v>141</v>
      </c>
      <c r="E93" s="26" t="s">
        <v>142</v>
      </c>
      <c r="F93" s="26" t="s">
        <v>143</v>
      </c>
      <c r="G93" s="25" t="s">
        <v>144</v>
      </c>
      <c r="H93" s="26" t="s">
        <v>17</v>
      </c>
      <c r="I93" s="28" t="s">
        <v>48</v>
      </c>
    </row>
    <row r="94" spans="2:9" ht="56.6">
      <c r="B94" s="38">
        <f>ROW()-ROW(Table1[[#Headers],[Nr.]])</f>
        <v>87</v>
      </c>
      <c r="C94" s="24">
        <v>43742</v>
      </c>
      <c r="D94" s="17" t="s">
        <v>141</v>
      </c>
      <c r="E94" s="26" t="s">
        <v>142</v>
      </c>
      <c r="F94" s="26" t="s">
        <v>145</v>
      </c>
      <c r="G94" s="25" t="s">
        <v>146</v>
      </c>
      <c r="H94" s="26" t="s">
        <v>17</v>
      </c>
      <c r="I94" s="28" t="s">
        <v>48</v>
      </c>
    </row>
    <row r="95" spans="2:9" ht="56.6">
      <c r="B95" s="38">
        <f>ROW()-ROW(Table1[[#Headers],[Nr.]])</f>
        <v>88</v>
      </c>
      <c r="C95" s="24">
        <v>43742</v>
      </c>
      <c r="D95" s="17" t="s">
        <v>141</v>
      </c>
      <c r="E95" s="26" t="s">
        <v>142</v>
      </c>
      <c r="F95" s="26" t="s">
        <v>147</v>
      </c>
      <c r="G95" s="52" t="s">
        <v>148</v>
      </c>
      <c r="H95" s="26" t="s">
        <v>17</v>
      </c>
      <c r="I95" s="28" t="s">
        <v>48</v>
      </c>
    </row>
    <row r="96" spans="2:9" ht="56.6">
      <c r="B96" s="38">
        <f>ROW()-ROW(Table1[[#Headers],[Nr.]])</f>
        <v>89</v>
      </c>
      <c r="C96" s="24">
        <v>43742</v>
      </c>
      <c r="D96" s="17" t="s">
        <v>141</v>
      </c>
      <c r="E96" s="26" t="s">
        <v>142</v>
      </c>
      <c r="F96" s="26" t="s">
        <v>149</v>
      </c>
      <c r="G96" s="25" t="s">
        <v>150</v>
      </c>
      <c r="H96" s="26" t="s">
        <v>17</v>
      </c>
      <c r="I96" s="28" t="s">
        <v>48</v>
      </c>
    </row>
    <row r="97" spans="2:9" ht="56.6">
      <c r="B97" s="38">
        <f>ROW()-ROW(Table1[[#Headers],[Nr.]])</f>
        <v>90</v>
      </c>
      <c r="C97" s="24">
        <v>43742</v>
      </c>
      <c r="D97" s="17" t="s">
        <v>141</v>
      </c>
      <c r="E97" s="26" t="s">
        <v>142</v>
      </c>
      <c r="F97" s="26" t="s">
        <v>151</v>
      </c>
      <c r="G97" s="52" t="s">
        <v>152</v>
      </c>
      <c r="H97" s="26" t="s">
        <v>17</v>
      </c>
      <c r="I97" s="28" t="s">
        <v>48</v>
      </c>
    </row>
    <row r="98" spans="2:9" ht="56.6">
      <c r="B98" s="38">
        <f>ROW()-ROW(Table1[[#Headers],[Nr.]])</f>
        <v>91</v>
      </c>
      <c r="C98" s="24">
        <v>43742</v>
      </c>
      <c r="D98" s="17" t="s">
        <v>141</v>
      </c>
      <c r="E98" s="26" t="s">
        <v>142</v>
      </c>
      <c r="F98" s="26" t="s">
        <v>153</v>
      </c>
      <c r="G98" s="25" t="s">
        <v>154</v>
      </c>
      <c r="H98" s="26" t="s">
        <v>17</v>
      </c>
      <c r="I98" s="28" t="s">
        <v>48</v>
      </c>
    </row>
    <row r="99" spans="2:9" ht="56.6">
      <c r="B99" s="38">
        <f>ROW()-ROW(Table1[[#Headers],[Nr.]])</f>
        <v>92</v>
      </c>
      <c r="C99" s="24">
        <v>43742</v>
      </c>
      <c r="D99" s="17" t="s">
        <v>141</v>
      </c>
      <c r="E99" s="26" t="s">
        <v>142</v>
      </c>
      <c r="F99" s="26" t="s">
        <v>155</v>
      </c>
      <c r="G99" s="25" t="s">
        <v>156</v>
      </c>
      <c r="H99" s="26" t="s">
        <v>17</v>
      </c>
      <c r="I99" s="28" t="s">
        <v>48</v>
      </c>
    </row>
    <row r="100" spans="2:9" ht="56.6">
      <c r="B100" s="38">
        <f>ROW()-ROW(Table1[[#Headers],[Nr.]])</f>
        <v>93</v>
      </c>
      <c r="C100" s="24">
        <v>43719</v>
      </c>
      <c r="D100" s="17" t="s">
        <v>141</v>
      </c>
      <c r="E100" s="26" t="s">
        <v>142</v>
      </c>
      <c r="F100" s="26" t="s">
        <v>157</v>
      </c>
      <c r="G100" s="25" t="s">
        <v>158</v>
      </c>
      <c r="H100" s="26" t="s">
        <v>17</v>
      </c>
      <c r="I100" s="28"/>
    </row>
    <row r="101" spans="2:9" ht="56.6">
      <c r="B101" s="38">
        <f>ROW()-ROW(Table1[[#Headers],[Nr.]])</f>
        <v>94</v>
      </c>
      <c r="C101" s="24">
        <v>43719</v>
      </c>
      <c r="D101" s="17" t="s">
        <v>141</v>
      </c>
      <c r="E101" s="26" t="s">
        <v>142</v>
      </c>
      <c r="F101" s="26" t="s">
        <v>159</v>
      </c>
      <c r="G101" s="25" t="s">
        <v>160</v>
      </c>
      <c r="H101" s="26" t="s">
        <v>17</v>
      </c>
      <c r="I101" s="28"/>
    </row>
    <row r="102" spans="2:9" ht="56.6">
      <c r="B102" s="38">
        <f>ROW()-ROW(Table1[[#Headers],[Nr.]])</f>
        <v>95</v>
      </c>
      <c r="C102" s="24">
        <v>43719</v>
      </c>
      <c r="D102" s="17" t="s">
        <v>141</v>
      </c>
      <c r="E102" s="26" t="s">
        <v>142</v>
      </c>
      <c r="F102" s="26" t="s">
        <v>161</v>
      </c>
      <c r="G102" s="25" t="s">
        <v>162</v>
      </c>
      <c r="H102" s="26" t="s">
        <v>17</v>
      </c>
      <c r="I102" s="28"/>
    </row>
    <row r="103" spans="2:9" ht="56.6">
      <c r="B103" s="38">
        <f>ROW()-ROW(Table1[[#Headers],[Nr.]])</f>
        <v>96</v>
      </c>
      <c r="C103" s="24">
        <v>43719</v>
      </c>
      <c r="D103" s="17" t="s">
        <v>141</v>
      </c>
      <c r="E103" s="26" t="s">
        <v>142</v>
      </c>
      <c r="F103" s="26" t="s">
        <v>163</v>
      </c>
      <c r="G103" s="25" t="s">
        <v>164</v>
      </c>
      <c r="H103" s="26" t="s">
        <v>17</v>
      </c>
      <c r="I103" s="28"/>
    </row>
    <row r="104" spans="2:9" ht="56.6">
      <c r="B104" s="38">
        <f>ROW()-ROW(Table1[[#Headers],[Nr.]])</f>
        <v>97</v>
      </c>
      <c r="C104" s="24">
        <v>43719</v>
      </c>
      <c r="D104" s="17" t="s">
        <v>141</v>
      </c>
      <c r="E104" s="26" t="s">
        <v>142</v>
      </c>
      <c r="F104" s="26" t="s">
        <v>165</v>
      </c>
      <c r="G104" s="25" t="s">
        <v>166</v>
      </c>
      <c r="H104" s="26" t="s">
        <v>17</v>
      </c>
      <c r="I104" s="28"/>
    </row>
    <row r="105" spans="2:9" ht="28.3">
      <c r="B105" s="38">
        <f>ROW()-ROW(Table1[[#Headers],[Nr.]])</f>
        <v>98</v>
      </c>
      <c r="C105" s="24">
        <v>43719</v>
      </c>
      <c r="D105" s="17" t="s">
        <v>141</v>
      </c>
      <c r="E105" s="26" t="s">
        <v>167</v>
      </c>
      <c r="F105" s="26" t="s">
        <v>168</v>
      </c>
      <c r="G105" s="25" t="s">
        <v>169</v>
      </c>
      <c r="H105" s="26" t="s">
        <v>17</v>
      </c>
      <c r="I105" s="28"/>
    </row>
    <row r="106" spans="2:9" ht="28.3">
      <c r="B106" s="38">
        <f>ROW()-ROW(Table1[[#Headers],[Nr.]])</f>
        <v>99</v>
      </c>
      <c r="C106" s="24">
        <v>43719</v>
      </c>
      <c r="D106" s="17" t="s">
        <v>141</v>
      </c>
      <c r="E106" s="26" t="s">
        <v>167</v>
      </c>
      <c r="F106" s="26" t="s">
        <v>170</v>
      </c>
      <c r="G106" s="25" t="s">
        <v>171</v>
      </c>
      <c r="H106" s="26" t="s">
        <v>17</v>
      </c>
      <c r="I106" s="28"/>
    </row>
    <row r="107" spans="2:9" ht="28.3">
      <c r="B107" s="38">
        <f>ROW()-ROW(Table1[[#Headers],[Nr.]])</f>
        <v>100</v>
      </c>
      <c r="C107" s="24">
        <v>43719</v>
      </c>
      <c r="D107" s="17" t="s">
        <v>141</v>
      </c>
      <c r="E107" s="26" t="s">
        <v>167</v>
      </c>
      <c r="F107" s="26" t="s">
        <v>172</v>
      </c>
      <c r="G107" s="25" t="s">
        <v>173</v>
      </c>
      <c r="H107" s="26" t="s">
        <v>17</v>
      </c>
      <c r="I107" s="28"/>
    </row>
    <row r="108" spans="2:9" ht="56.6">
      <c r="B108" s="38">
        <f>ROW()-ROW(Table1[[#Headers],[Nr.]])</f>
        <v>101</v>
      </c>
      <c r="C108" s="24">
        <v>43719</v>
      </c>
      <c r="D108" s="17" t="s">
        <v>141</v>
      </c>
      <c r="E108" s="26" t="s">
        <v>142</v>
      </c>
      <c r="F108" s="26" t="s">
        <v>174</v>
      </c>
      <c r="G108" s="25" t="s">
        <v>175</v>
      </c>
      <c r="H108" s="26" t="s">
        <v>17</v>
      </c>
      <c r="I108" s="28"/>
    </row>
    <row r="109" spans="2:9" ht="56.6">
      <c r="B109" s="38">
        <f>ROW()-ROW(Table1[[#Headers],[Nr.]])</f>
        <v>102</v>
      </c>
      <c r="C109" s="24">
        <v>43719</v>
      </c>
      <c r="D109" s="17" t="s">
        <v>141</v>
      </c>
      <c r="E109" s="26" t="s">
        <v>142</v>
      </c>
      <c r="F109" s="26" t="s">
        <v>176</v>
      </c>
      <c r="G109" s="25" t="s">
        <v>177</v>
      </c>
      <c r="H109" s="26" t="s">
        <v>17</v>
      </c>
      <c r="I109" s="28"/>
    </row>
    <row r="110" spans="2:9" ht="28.3">
      <c r="B110" s="38">
        <f>ROW()-ROW(Table1[[#Headers],[Nr.]])</f>
        <v>103</v>
      </c>
      <c r="C110" s="24">
        <v>43719</v>
      </c>
      <c r="D110" s="17" t="s">
        <v>141</v>
      </c>
      <c r="E110" s="26" t="s">
        <v>167</v>
      </c>
      <c r="F110" s="26" t="s">
        <v>178</v>
      </c>
      <c r="G110" s="25" t="s">
        <v>179</v>
      </c>
      <c r="H110" s="26" t="s">
        <v>17</v>
      </c>
      <c r="I110" s="28"/>
    </row>
    <row r="111" spans="2:9" ht="28.3">
      <c r="B111" s="38">
        <f>ROW()-ROW(Table1[[#Headers],[Nr.]])</f>
        <v>104</v>
      </c>
      <c r="C111" s="24">
        <v>43719</v>
      </c>
      <c r="D111" s="17" t="s">
        <v>141</v>
      </c>
      <c r="E111" s="26" t="s">
        <v>167</v>
      </c>
      <c r="F111" s="26" t="s">
        <v>180</v>
      </c>
      <c r="G111" s="25" t="s">
        <v>181</v>
      </c>
      <c r="H111" s="26" t="s">
        <v>17</v>
      </c>
      <c r="I111" s="28"/>
    </row>
    <row r="112" spans="2:9" ht="28.3">
      <c r="B112" s="38">
        <f>ROW()-ROW(Table1[[#Headers],[Nr.]])</f>
        <v>105</v>
      </c>
      <c r="C112" s="24">
        <v>43719</v>
      </c>
      <c r="D112" s="17" t="s">
        <v>141</v>
      </c>
      <c r="E112" s="26" t="s">
        <v>167</v>
      </c>
      <c r="F112" s="26" t="s">
        <v>182</v>
      </c>
      <c r="G112" s="25" t="s">
        <v>183</v>
      </c>
      <c r="H112" s="26" t="s">
        <v>17</v>
      </c>
      <c r="I112" s="28"/>
    </row>
    <row r="113" spans="2:9" ht="28.3">
      <c r="B113" s="38">
        <f>ROW()-ROW(Table1[[#Headers],[Nr.]])</f>
        <v>106</v>
      </c>
      <c r="C113" s="24">
        <v>43719</v>
      </c>
      <c r="D113" s="17" t="s">
        <v>141</v>
      </c>
      <c r="E113" s="26" t="s">
        <v>167</v>
      </c>
      <c r="F113" s="26" t="s">
        <v>184</v>
      </c>
      <c r="G113" s="25" t="s">
        <v>185</v>
      </c>
      <c r="H113" s="26" t="s">
        <v>17</v>
      </c>
      <c r="I113" s="28"/>
    </row>
    <row r="114" spans="2:9" ht="28.3">
      <c r="B114" s="38">
        <f>ROW()-ROW(Table1[[#Headers],[Nr.]])</f>
        <v>107</v>
      </c>
      <c r="C114" s="24">
        <v>43719</v>
      </c>
      <c r="D114" s="17" t="s">
        <v>141</v>
      </c>
      <c r="E114" s="26" t="s">
        <v>167</v>
      </c>
      <c r="F114" s="26" t="s">
        <v>186</v>
      </c>
      <c r="G114" s="25" t="s">
        <v>187</v>
      </c>
      <c r="H114" s="26" t="s">
        <v>17</v>
      </c>
      <c r="I114" s="28"/>
    </row>
    <row r="115" spans="2:9" ht="28.3">
      <c r="B115" s="38">
        <f>ROW()-ROW(Table1[[#Headers],[Nr.]])</f>
        <v>108</v>
      </c>
      <c r="C115" s="24">
        <v>43719</v>
      </c>
      <c r="D115" s="17" t="s">
        <v>141</v>
      </c>
      <c r="E115" s="26" t="s">
        <v>167</v>
      </c>
      <c r="F115" s="26" t="s">
        <v>188</v>
      </c>
      <c r="G115" s="25" t="s">
        <v>189</v>
      </c>
      <c r="H115" s="26" t="s">
        <v>17</v>
      </c>
      <c r="I115" s="28"/>
    </row>
    <row r="116" spans="2:9" ht="28.3">
      <c r="B116" s="38">
        <f>ROW()-ROW(Table1[[#Headers],[Nr.]])</f>
        <v>109</v>
      </c>
      <c r="C116" s="24">
        <v>43719</v>
      </c>
      <c r="D116" s="17" t="s">
        <v>141</v>
      </c>
      <c r="E116" s="26" t="s">
        <v>167</v>
      </c>
      <c r="F116" s="26" t="s">
        <v>190</v>
      </c>
      <c r="G116" s="25" t="s">
        <v>191</v>
      </c>
      <c r="H116" s="26" t="s">
        <v>17</v>
      </c>
      <c r="I116" s="28"/>
    </row>
    <row r="117" spans="2:9" ht="28.3">
      <c r="B117" s="38">
        <f>ROW()-ROW(Table1[[#Headers],[Nr.]])</f>
        <v>110</v>
      </c>
      <c r="C117" s="24">
        <v>43719</v>
      </c>
      <c r="D117" s="17" t="s">
        <v>141</v>
      </c>
      <c r="E117" s="26" t="s">
        <v>167</v>
      </c>
      <c r="F117" s="26" t="s">
        <v>192</v>
      </c>
      <c r="G117" s="25" t="s">
        <v>193</v>
      </c>
      <c r="H117" s="26" t="s">
        <v>17</v>
      </c>
      <c r="I117" s="28"/>
    </row>
    <row r="118" spans="2:9" ht="56.6">
      <c r="B118" s="38">
        <f>ROW()-ROW(Table1[[#Headers],[Nr.]])</f>
        <v>111</v>
      </c>
      <c r="C118" s="24">
        <v>43719</v>
      </c>
      <c r="D118" s="17" t="s">
        <v>141</v>
      </c>
      <c r="E118" s="26" t="s">
        <v>142</v>
      </c>
      <c r="F118" s="26" t="s">
        <v>194</v>
      </c>
      <c r="G118" s="25" t="s">
        <v>195</v>
      </c>
      <c r="H118" s="26" t="s">
        <v>17</v>
      </c>
      <c r="I118" s="28"/>
    </row>
    <row r="119" spans="2:9" ht="56.6">
      <c r="B119" s="38">
        <f>ROW()-ROW(Table1[[#Headers],[Nr.]])</f>
        <v>112</v>
      </c>
      <c r="C119" s="24">
        <v>43719</v>
      </c>
      <c r="D119" s="17" t="s">
        <v>141</v>
      </c>
      <c r="E119" s="26" t="s">
        <v>142</v>
      </c>
      <c r="F119" s="26" t="s">
        <v>196</v>
      </c>
      <c r="G119" s="25" t="s">
        <v>197</v>
      </c>
      <c r="H119" s="26" t="s">
        <v>17</v>
      </c>
      <c r="I119" s="28"/>
    </row>
    <row r="120" spans="2:9" ht="56.6">
      <c r="B120" s="38">
        <f>ROW()-ROW(Table1[[#Headers],[Nr.]])</f>
        <v>113</v>
      </c>
      <c r="C120" s="24">
        <v>43719</v>
      </c>
      <c r="D120" s="17" t="s">
        <v>141</v>
      </c>
      <c r="E120" s="26" t="s">
        <v>142</v>
      </c>
      <c r="F120" s="26" t="s">
        <v>198</v>
      </c>
      <c r="G120" s="25" t="s">
        <v>199</v>
      </c>
      <c r="H120" s="26" t="s">
        <v>17</v>
      </c>
      <c r="I120" s="28"/>
    </row>
    <row r="121" spans="2:9" ht="56.6">
      <c r="B121" s="38">
        <f>ROW()-ROW(Table1[[#Headers],[Nr.]])</f>
        <v>114</v>
      </c>
      <c r="C121" s="24">
        <v>43719</v>
      </c>
      <c r="D121" s="17" t="s">
        <v>141</v>
      </c>
      <c r="E121" s="26" t="s">
        <v>142</v>
      </c>
      <c r="F121" s="26" t="s">
        <v>200</v>
      </c>
      <c r="G121" s="25" t="s">
        <v>201</v>
      </c>
      <c r="H121" s="26" t="s">
        <v>17</v>
      </c>
      <c r="I121" s="28"/>
    </row>
    <row r="122" spans="2:9" ht="28.3">
      <c r="B122" s="38">
        <f>ROW()-ROW(Table1[[#Headers],[Nr.]])</f>
        <v>115</v>
      </c>
      <c r="C122" s="24">
        <v>43719</v>
      </c>
      <c r="D122" s="17" t="s">
        <v>141</v>
      </c>
      <c r="E122" s="26" t="s">
        <v>167</v>
      </c>
      <c r="F122" s="26" t="s">
        <v>202</v>
      </c>
      <c r="G122" s="25" t="s">
        <v>203</v>
      </c>
      <c r="H122" s="26" t="s">
        <v>17</v>
      </c>
      <c r="I122" s="28"/>
    </row>
    <row r="123" spans="2:9" ht="28.3">
      <c r="B123" s="38">
        <f>ROW()-ROW(Table1[[#Headers],[Nr.]])</f>
        <v>116</v>
      </c>
      <c r="C123" s="24">
        <v>43719</v>
      </c>
      <c r="D123" s="17" t="s">
        <v>141</v>
      </c>
      <c r="E123" s="26" t="s">
        <v>167</v>
      </c>
      <c r="F123" s="26" t="s">
        <v>204</v>
      </c>
      <c r="G123" s="25" t="s">
        <v>205</v>
      </c>
      <c r="H123" s="26" t="s">
        <v>17</v>
      </c>
      <c r="I123" s="28"/>
    </row>
    <row r="124" spans="2:9" ht="28.3">
      <c r="B124" s="38">
        <f>ROW()-ROW(Table1[[#Headers],[Nr.]])</f>
        <v>117</v>
      </c>
      <c r="C124" s="24">
        <v>43719</v>
      </c>
      <c r="D124" s="17" t="s">
        <v>141</v>
      </c>
      <c r="E124" s="26" t="s">
        <v>167</v>
      </c>
      <c r="F124" s="26" t="s">
        <v>206</v>
      </c>
      <c r="G124" s="25" t="s">
        <v>207</v>
      </c>
      <c r="H124" s="26" t="s">
        <v>17</v>
      </c>
      <c r="I124" s="28"/>
    </row>
    <row r="125" spans="2:9" ht="28.3">
      <c r="B125" s="38">
        <f>ROW()-ROW(Table1[[#Headers],[Nr.]])</f>
        <v>118</v>
      </c>
      <c r="C125" s="24">
        <v>43719</v>
      </c>
      <c r="D125" s="17" t="s">
        <v>141</v>
      </c>
      <c r="E125" s="26" t="s">
        <v>167</v>
      </c>
      <c r="F125" s="26" t="s">
        <v>208</v>
      </c>
      <c r="G125" s="25" t="s">
        <v>209</v>
      </c>
      <c r="H125" s="26" t="s">
        <v>17</v>
      </c>
      <c r="I125" s="28"/>
    </row>
    <row r="126" spans="2:9" ht="28.3">
      <c r="B126" s="38">
        <f>ROW()-ROW(Table1[[#Headers],[Nr.]])</f>
        <v>119</v>
      </c>
      <c r="C126" s="24">
        <v>43719</v>
      </c>
      <c r="D126" s="17" t="s">
        <v>141</v>
      </c>
      <c r="E126" s="26" t="s">
        <v>167</v>
      </c>
      <c r="F126" s="26" t="s">
        <v>210</v>
      </c>
      <c r="G126" s="25" t="s">
        <v>211</v>
      </c>
      <c r="H126" s="26" t="s">
        <v>17</v>
      </c>
      <c r="I126" s="28"/>
    </row>
    <row r="127" spans="2:9" ht="28.3">
      <c r="B127" s="38">
        <f>ROW()-ROW(Table1[[#Headers],[Nr.]])</f>
        <v>120</v>
      </c>
      <c r="C127" s="24">
        <v>43719</v>
      </c>
      <c r="D127" s="17" t="s">
        <v>141</v>
      </c>
      <c r="E127" s="26" t="s">
        <v>167</v>
      </c>
      <c r="F127" s="26" t="s">
        <v>212</v>
      </c>
      <c r="G127" s="25" t="s">
        <v>213</v>
      </c>
      <c r="H127" s="26" t="s">
        <v>17</v>
      </c>
      <c r="I127" s="28"/>
    </row>
    <row r="128" spans="2:9" ht="56.6">
      <c r="B128" s="38">
        <f>ROW()-ROW(Table1[[#Headers],[Nr.]])</f>
        <v>121</v>
      </c>
      <c r="C128" s="24">
        <v>43719</v>
      </c>
      <c r="D128" s="17" t="s">
        <v>141</v>
      </c>
      <c r="E128" s="26" t="s">
        <v>142</v>
      </c>
      <c r="F128" s="26" t="s">
        <v>214</v>
      </c>
      <c r="G128" s="25" t="s">
        <v>215</v>
      </c>
      <c r="H128" s="26" t="s">
        <v>17</v>
      </c>
      <c r="I128" s="28"/>
    </row>
    <row r="129" spans="2:9" ht="56.6">
      <c r="B129" s="38">
        <f>ROW()-ROW(Table1[[#Headers],[Nr.]])</f>
        <v>122</v>
      </c>
      <c r="C129" s="24">
        <v>43719</v>
      </c>
      <c r="D129" s="17" t="s">
        <v>141</v>
      </c>
      <c r="E129" s="26" t="s">
        <v>142</v>
      </c>
      <c r="F129" s="26" t="s">
        <v>216</v>
      </c>
      <c r="G129" s="25" t="s">
        <v>217</v>
      </c>
      <c r="H129" s="26" t="s">
        <v>17</v>
      </c>
      <c r="I129" s="28"/>
    </row>
    <row r="130" spans="2:9" ht="56.6">
      <c r="B130" s="38">
        <f>ROW()-ROW(Table1[[#Headers],[Nr.]])</f>
        <v>123</v>
      </c>
      <c r="C130" s="24">
        <v>43719</v>
      </c>
      <c r="D130" s="17" t="s">
        <v>141</v>
      </c>
      <c r="E130" s="26" t="s">
        <v>142</v>
      </c>
      <c r="F130" s="26" t="s">
        <v>218</v>
      </c>
      <c r="G130" s="52" t="s">
        <v>219</v>
      </c>
      <c r="H130" s="26" t="s">
        <v>17</v>
      </c>
      <c r="I130" s="28"/>
    </row>
    <row r="131" spans="2:9" ht="56.6">
      <c r="B131" s="38">
        <f>ROW()-ROW(Table1[[#Headers],[Nr.]])</f>
        <v>124</v>
      </c>
      <c r="C131" s="24">
        <v>43719</v>
      </c>
      <c r="D131" s="17" t="s">
        <v>141</v>
      </c>
      <c r="E131" s="26" t="s">
        <v>142</v>
      </c>
      <c r="F131" s="26" t="s">
        <v>220</v>
      </c>
      <c r="G131" s="52" t="s">
        <v>221</v>
      </c>
      <c r="H131" s="26" t="s">
        <v>17</v>
      </c>
      <c r="I131" s="28"/>
    </row>
    <row r="132" spans="2:9" ht="56.6">
      <c r="B132" s="38">
        <f>ROW()-ROW(Table1[[#Headers],[Nr.]])</f>
        <v>125</v>
      </c>
      <c r="C132" s="24">
        <v>43719</v>
      </c>
      <c r="D132" s="17" t="s">
        <v>141</v>
      </c>
      <c r="E132" s="26" t="s">
        <v>142</v>
      </c>
      <c r="F132" s="26" t="s">
        <v>222</v>
      </c>
      <c r="G132" s="52" t="s">
        <v>223</v>
      </c>
      <c r="H132" s="26" t="s">
        <v>17</v>
      </c>
      <c r="I132" s="28"/>
    </row>
    <row r="133" spans="2:9" ht="56.6">
      <c r="B133" s="38">
        <f>ROW()-ROW(Table1[[#Headers],[Nr.]])</f>
        <v>126</v>
      </c>
      <c r="C133" s="24">
        <v>43719</v>
      </c>
      <c r="D133" s="17" t="s">
        <v>141</v>
      </c>
      <c r="E133" s="26" t="s">
        <v>142</v>
      </c>
      <c r="F133" s="26" t="s">
        <v>224</v>
      </c>
      <c r="G133" s="52" t="s">
        <v>225</v>
      </c>
      <c r="H133" s="26" t="s">
        <v>17</v>
      </c>
      <c r="I133" s="28"/>
    </row>
    <row r="134" spans="2:9" ht="56.6">
      <c r="B134" s="38">
        <f>ROW()-ROW(Table1[[#Headers],[Nr.]])</f>
        <v>127</v>
      </c>
      <c r="C134" s="24">
        <v>43719</v>
      </c>
      <c r="D134" s="17" t="s">
        <v>141</v>
      </c>
      <c r="E134" s="26" t="s">
        <v>142</v>
      </c>
      <c r="F134" s="26">
        <v>29183</v>
      </c>
      <c r="G134" s="52" t="s">
        <v>226</v>
      </c>
      <c r="H134" s="26" t="s">
        <v>17</v>
      </c>
      <c r="I134" s="28"/>
    </row>
    <row r="135" spans="2:9" ht="56.6">
      <c r="B135" s="38">
        <f>ROW()-ROW(Table1[[#Headers],[Nr.]])</f>
        <v>128</v>
      </c>
      <c r="C135" s="24">
        <v>43719</v>
      </c>
      <c r="D135" s="17" t="s">
        <v>141</v>
      </c>
      <c r="E135" s="26" t="s">
        <v>142</v>
      </c>
      <c r="F135" s="26">
        <v>29187</v>
      </c>
      <c r="G135" s="25" t="s">
        <v>227</v>
      </c>
      <c r="H135" s="26" t="s">
        <v>17</v>
      </c>
      <c r="I135" s="28"/>
    </row>
    <row r="136" spans="2:9" ht="56.6">
      <c r="B136" s="38">
        <f>ROW()-ROW(Table1[[#Headers],[Nr.]])</f>
        <v>129</v>
      </c>
      <c r="C136" s="24">
        <v>43719</v>
      </c>
      <c r="D136" s="17" t="s">
        <v>141</v>
      </c>
      <c r="E136" s="26" t="s">
        <v>142</v>
      </c>
      <c r="F136" s="26" t="s">
        <v>228</v>
      </c>
      <c r="G136" s="25" t="s">
        <v>229</v>
      </c>
      <c r="H136" s="26" t="s">
        <v>17</v>
      </c>
      <c r="I136" s="28"/>
    </row>
    <row r="137" spans="2:9" ht="56.6">
      <c r="B137" s="38">
        <f>ROW()-ROW(Table1[[#Headers],[Nr.]])</f>
        <v>130</v>
      </c>
      <c r="C137" s="24">
        <v>43719</v>
      </c>
      <c r="D137" s="17" t="s">
        <v>141</v>
      </c>
      <c r="E137" s="26" t="s">
        <v>142</v>
      </c>
      <c r="F137" s="26">
        <v>29195</v>
      </c>
      <c r="G137" s="25" t="s">
        <v>230</v>
      </c>
      <c r="H137" s="26" t="s">
        <v>17</v>
      </c>
      <c r="I137" s="28"/>
    </row>
    <row r="138" spans="2:9" ht="56.6">
      <c r="B138" s="38">
        <f>ROW()-ROW(Table1[[#Headers],[Nr.]])</f>
        <v>131</v>
      </c>
      <c r="C138" s="24">
        <v>43719</v>
      </c>
      <c r="D138" s="17" t="s">
        <v>141</v>
      </c>
      <c r="E138" s="26" t="s">
        <v>142</v>
      </c>
      <c r="F138" s="26" t="s">
        <v>231</v>
      </c>
      <c r="G138" s="25" t="s">
        <v>232</v>
      </c>
      <c r="H138" s="26" t="s">
        <v>17</v>
      </c>
      <c r="I138" s="28"/>
    </row>
    <row r="139" spans="2:9" ht="56.6">
      <c r="B139" s="38">
        <f>ROW()-ROW(Table1[[#Headers],[Nr.]])</f>
        <v>132</v>
      </c>
      <c r="C139" s="24">
        <v>43719</v>
      </c>
      <c r="D139" s="17" t="s">
        <v>141</v>
      </c>
      <c r="E139" s="26" t="s">
        <v>142</v>
      </c>
      <c r="F139" s="26" t="s">
        <v>233</v>
      </c>
      <c r="G139" s="25" t="s">
        <v>234</v>
      </c>
      <c r="H139" s="26" t="s">
        <v>17</v>
      </c>
      <c r="I139" s="28"/>
    </row>
    <row r="140" spans="2:9" ht="56.6">
      <c r="B140" s="38">
        <f>ROW()-ROW(Table1[[#Headers],[Nr.]])</f>
        <v>133</v>
      </c>
      <c r="C140" s="24">
        <v>43719</v>
      </c>
      <c r="D140" s="17" t="s">
        <v>141</v>
      </c>
      <c r="E140" s="26" t="s">
        <v>142</v>
      </c>
      <c r="F140" s="26">
        <v>29201</v>
      </c>
      <c r="G140" s="25" t="s">
        <v>235</v>
      </c>
      <c r="H140" s="26" t="s">
        <v>17</v>
      </c>
      <c r="I140" s="28"/>
    </row>
    <row r="141" spans="2:9" ht="56.6">
      <c r="B141" s="38">
        <f>ROW()-ROW(Table1[[#Headers],[Nr.]])</f>
        <v>134</v>
      </c>
      <c r="C141" s="24">
        <v>43719</v>
      </c>
      <c r="D141" s="17" t="s">
        <v>141</v>
      </c>
      <c r="E141" s="26" t="s">
        <v>142</v>
      </c>
      <c r="F141" s="26" t="s">
        <v>236</v>
      </c>
      <c r="G141" s="25" t="s">
        <v>237</v>
      </c>
      <c r="H141" s="26" t="s">
        <v>17</v>
      </c>
      <c r="I141" s="28"/>
    </row>
    <row r="142" spans="2:9" ht="56.6">
      <c r="B142" s="38">
        <f>ROW()-ROW(Table1[[#Headers],[Nr.]])</f>
        <v>135</v>
      </c>
      <c r="C142" s="24">
        <v>43719</v>
      </c>
      <c r="D142" s="17" t="s">
        <v>141</v>
      </c>
      <c r="E142" s="26" t="s">
        <v>142</v>
      </c>
      <c r="F142" s="26" t="s">
        <v>238</v>
      </c>
      <c r="G142" s="25" t="s">
        <v>239</v>
      </c>
      <c r="H142" s="26" t="s">
        <v>17</v>
      </c>
      <c r="I142" s="28"/>
    </row>
    <row r="143" spans="2:9" ht="56.6">
      <c r="B143" s="38">
        <f>ROW()-ROW(Table1[[#Headers],[Nr.]])</f>
        <v>136</v>
      </c>
      <c r="C143" s="24">
        <v>43719</v>
      </c>
      <c r="D143" s="17" t="s">
        <v>141</v>
      </c>
      <c r="E143" s="26" t="s">
        <v>142</v>
      </c>
      <c r="F143" s="26" t="s">
        <v>240</v>
      </c>
      <c r="G143" s="25" t="s">
        <v>241</v>
      </c>
      <c r="H143" s="26" t="s">
        <v>17</v>
      </c>
      <c r="I143" s="28"/>
    </row>
    <row r="144" spans="2:9" ht="41.5" customHeight="1">
      <c r="B144" s="38">
        <f>ROW()-ROW(Table1[[#Headers],[Nr.]])</f>
        <v>137</v>
      </c>
      <c r="C144" s="24">
        <v>43719</v>
      </c>
      <c r="D144" s="17" t="s">
        <v>141</v>
      </c>
      <c r="E144" s="26" t="s">
        <v>142</v>
      </c>
      <c r="F144" s="26" t="s">
        <v>242</v>
      </c>
      <c r="G144" s="25" t="s">
        <v>243</v>
      </c>
      <c r="H144" s="26" t="s">
        <v>17</v>
      </c>
      <c r="I144" s="28"/>
    </row>
    <row r="145" spans="2:20" ht="99">
      <c r="B145" s="38">
        <f>ROW()-ROW(Table1[[#Headers],[Nr.]])</f>
        <v>138</v>
      </c>
      <c r="C145" s="24">
        <v>43613</v>
      </c>
      <c r="D145" s="17" t="s">
        <v>244</v>
      </c>
      <c r="E145" s="26" t="s">
        <v>245</v>
      </c>
      <c r="F145" s="26" t="s">
        <v>26</v>
      </c>
      <c r="G145" s="52" t="s">
        <v>246</v>
      </c>
      <c r="H145" s="26" t="s">
        <v>22</v>
      </c>
      <c r="I145" s="30" t="s">
        <v>247</v>
      </c>
      <c r="J145"/>
      <c r="K145"/>
      <c r="L145"/>
      <c r="M145"/>
      <c r="N145"/>
      <c r="O145"/>
      <c r="P145"/>
      <c r="Q145"/>
      <c r="R145"/>
      <c r="S145"/>
    </row>
    <row r="146" spans="2:20" ht="14.6">
      <c r="B146"/>
      <c r="C146"/>
      <c r="D146"/>
      <c r="E146"/>
      <c r="F146"/>
      <c r="G146"/>
      <c r="H146"/>
      <c r="I146"/>
      <c r="J146"/>
      <c r="K146"/>
      <c r="L146"/>
      <c r="M146"/>
      <c r="N146"/>
      <c r="O146"/>
      <c r="P146"/>
      <c r="Q146"/>
      <c r="R146"/>
      <c r="S146"/>
      <c r="T146"/>
    </row>
    <row r="147" spans="2:20" ht="14.6">
      <c r="B147"/>
      <c r="C147"/>
      <c r="D147"/>
      <c r="E147"/>
      <c r="F147"/>
      <c r="G147"/>
      <c r="H147"/>
      <c r="I147"/>
      <c r="J147"/>
      <c r="K147"/>
      <c r="L147"/>
      <c r="M147"/>
      <c r="N147"/>
      <c r="O147"/>
      <c r="P147"/>
      <c r="Q147"/>
      <c r="R147"/>
      <c r="S147"/>
      <c r="T147"/>
    </row>
    <row r="148" spans="2:20" ht="14.6">
      <c r="B148"/>
      <c r="C148"/>
      <c r="D148"/>
      <c r="E148"/>
      <c r="F148"/>
      <c r="G148"/>
      <c r="H148"/>
      <c r="I148"/>
      <c r="J148"/>
      <c r="K148"/>
      <c r="L148"/>
      <c r="M148"/>
      <c r="N148"/>
      <c r="O148"/>
      <c r="P148"/>
      <c r="Q148"/>
      <c r="R148"/>
      <c r="S148"/>
      <c r="T148"/>
    </row>
    <row r="149" spans="2:20" ht="14.6">
      <c r="B149"/>
      <c r="C149"/>
      <c r="D149"/>
      <c r="E149"/>
      <c r="F149"/>
      <c r="G149"/>
      <c r="H149"/>
      <c r="I149"/>
      <c r="J149"/>
      <c r="K149"/>
      <c r="L149"/>
      <c r="M149"/>
      <c r="N149"/>
      <c r="O149"/>
      <c r="P149"/>
      <c r="Q149"/>
      <c r="R149"/>
      <c r="S149"/>
      <c r="T149"/>
    </row>
    <row r="150" spans="2:20" ht="14.6">
      <c r="B150"/>
      <c r="C150"/>
      <c r="D150"/>
      <c r="E150"/>
      <c r="F150"/>
      <c r="G150"/>
      <c r="H150"/>
      <c r="I150"/>
      <c r="J150"/>
      <c r="K150"/>
      <c r="L150"/>
      <c r="M150"/>
      <c r="N150"/>
      <c r="O150"/>
      <c r="P150"/>
      <c r="Q150"/>
      <c r="R150"/>
      <c r="S150"/>
      <c r="T150"/>
    </row>
    <row r="151" spans="2:20" ht="14.6">
      <c r="B151"/>
      <c r="C151"/>
      <c r="D151"/>
      <c r="E151"/>
      <c r="F151"/>
      <c r="G151"/>
      <c r="H151"/>
      <c r="I151"/>
      <c r="J151"/>
      <c r="K151"/>
      <c r="L151"/>
      <c r="M151"/>
      <c r="N151"/>
      <c r="O151"/>
      <c r="P151"/>
      <c r="Q151"/>
      <c r="R151"/>
      <c r="S151"/>
      <c r="T151"/>
    </row>
    <row r="152" spans="2:20" ht="14.6">
      <c r="B152"/>
      <c r="C152"/>
      <c r="D152"/>
      <c r="E152"/>
      <c r="F152"/>
      <c r="G152"/>
      <c r="H152"/>
      <c r="I152"/>
      <c r="J152"/>
      <c r="K152"/>
      <c r="L152"/>
      <c r="M152"/>
      <c r="N152"/>
      <c r="O152"/>
      <c r="P152"/>
      <c r="Q152"/>
      <c r="R152"/>
      <c r="S152"/>
      <c r="T152"/>
    </row>
    <row r="153" spans="2:20" ht="14.6">
      <c r="B153"/>
      <c r="C153"/>
      <c r="D153"/>
      <c r="E153"/>
      <c r="F153"/>
      <c r="G153"/>
      <c r="H153"/>
      <c r="I153"/>
      <c r="J153"/>
      <c r="K153"/>
      <c r="L153"/>
      <c r="M153"/>
      <c r="N153"/>
      <c r="O153"/>
      <c r="P153"/>
      <c r="Q153"/>
      <c r="R153"/>
      <c r="S153"/>
      <c r="T153"/>
    </row>
    <row r="154" spans="2:20" ht="14.6">
      <c r="B154"/>
      <c r="C154"/>
      <c r="D154"/>
      <c r="E154"/>
      <c r="F154"/>
      <c r="G154"/>
      <c r="H154"/>
      <c r="I154"/>
      <c r="J154"/>
      <c r="K154"/>
      <c r="L154"/>
      <c r="M154"/>
      <c r="N154"/>
      <c r="O154"/>
      <c r="P154"/>
      <c r="Q154"/>
      <c r="R154"/>
      <c r="S154"/>
      <c r="T154"/>
    </row>
    <row r="155" spans="2:20" ht="14.6">
      <c r="B155"/>
      <c r="C155"/>
      <c r="D155"/>
      <c r="E155"/>
      <c r="F155"/>
      <c r="G155"/>
      <c r="H155"/>
      <c r="I155"/>
      <c r="J155"/>
      <c r="K155"/>
      <c r="L155"/>
      <c r="M155"/>
      <c r="N155"/>
      <c r="O155"/>
      <c r="P155"/>
      <c r="Q155"/>
      <c r="R155"/>
      <c r="S155"/>
      <c r="T155"/>
    </row>
    <row r="156" spans="2:20" ht="14.6">
      <c r="B156"/>
      <c r="C156"/>
      <c r="D156"/>
      <c r="E156"/>
      <c r="F156"/>
      <c r="G156"/>
      <c r="H156"/>
      <c r="I156"/>
      <c r="J156"/>
      <c r="K156"/>
      <c r="L156"/>
      <c r="M156"/>
      <c r="N156"/>
      <c r="O156"/>
      <c r="P156"/>
      <c r="Q156"/>
      <c r="R156"/>
      <c r="S156"/>
      <c r="T156"/>
    </row>
    <row r="157" spans="2:20" ht="14.6">
      <c r="B157"/>
      <c r="C157"/>
      <c r="D157"/>
      <c r="E157"/>
      <c r="F157"/>
      <c r="G157"/>
      <c r="H157"/>
      <c r="I157"/>
      <c r="J157"/>
      <c r="K157"/>
      <c r="L157"/>
      <c r="M157"/>
      <c r="N157"/>
      <c r="O157"/>
      <c r="P157"/>
      <c r="Q157"/>
      <c r="R157"/>
      <c r="S157"/>
      <c r="T157"/>
    </row>
    <row r="158" spans="2:20" ht="14.6">
      <c r="B158"/>
      <c r="C158"/>
      <c r="D158"/>
      <c r="E158"/>
      <c r="F158"/>
      <c r="G158"/>
      <c r="H158"/>
      <c r="I158"/>
      <c r="J158"/>
      <c r="K158"/>
      <c r="L158"/>
      <c r="M158"/>
      <c r="N158"/>
      <c r="O158"/>
      <c r="P158"/>
      <c r="Q158"/>
      <c r="R158"/>
      <c r="S158"/>
      <c r="T158"/>
    </row>
    <row r="159" spans="2:20" ht="14.6">
      <c r="B159"/>
      <c r="C159"/>
      <c r="D159"/>
      <c r="E159"/>
      <c r="F159"/>
      <c r="G159"/>
      <c r="H159"/>
      <c r="I159"/>
      <c r="J159"/>
      <c r="K159"/>
      <c r="L159"/>
      <c r="M159"/>
      <c r="N159"/>
      <c r="O159"/>
      <c r="P159"/>
      <c r="Q159"/>
      <c r="R159"/>
      <c r="S159"/>
      <c r="T159"/>
    </row>
    <row r="160" spans="2:20" ht="14.6">
      <c r="B160"/>
      <c r="C160"/>
      <c r="D160"/>
      <c r="E160"/>
      <c r="F160"/>
      <c r="G160"/>
      <c r="H160"/>
      <c r="I160"/>
      <c r="J160"/>
      <c r="K160"/>
      <c r="L160"/>
      <c r="M160"/>
      <c r="N160"/>
      <c r="O160"/>
      <c r="P160"/>
      <c r="Q160"/>
      <c r="R160"/>
      <c r="S160"/>
      <c r="T160"/>
    </row>
    <row r="161" spans="2:20" ht="14.6">
      <c r="B161"/>
      <c r="C161"/>
      <c r="D161"/>
      <c r="E161"/>
      <c r="F161"/>
      <c r="G161"/>
      <c r="H161"/>
      <c r="I161"/>
      <c r="J161"/>
      <c r="K161"/>
      <c r="L161"/>
      <c r="M161"/>
      <c r="N161"/>
      <c r="O161"/>
      <c r="P161"/>
      <c r="Q161"/>
      <c r="R161"/>
      <c r="S161"/>
      <c r="T161"/>
    </row>
    <row r="162" spans="2:20" ht="14.6">
      <c r="B162"/>
      <c r="C162"/>
      <c r="D162"/>
      <c r="E162"/>
      <c r="F162"/>
      <c r="G162"/>
      <c r="H162"/>
      <c r="I162"/>
      <c r="J162"/>
      <c r="K162"/>
      <c r="L162"/>
      <c r="M162"/>
      <c r="N162"/>
      <c r="O162"/>
      <c r="P162"/>
      <c r="Q162"/>
      <c r="R162"/>
      <c r="S162"/>
      <c r="T162"/>
    </row>
    <row r="163" spans="2:20" ht="14.6">
      <c r="B163"/>
      <c r="C163"/>
      <c r="D163"/>
      <c r="E163"/>
      <c r="F163"/>
      <c r="G163"/>
      <c r="H163"/>
      <c r="I163"/>
      <c r="J163"/>
      <c r="K163"/>
      <c r="L163"/>
      <c r="M163"/>
      <c r="N163"/>
      <c r="O163"/>
      <c r="P163"/>
      <c r="Q163"/>
      <c r="R163"/>
      <c r="S163"/>
      <c r="T163"/>
    </row>
    <row r="164" spans="2:20" ht="14.6">
      <c r="B164"/>
      <c r="C164"/>
      <c r="D164"/>
      <c r="E164"/>
      <c r="F164"/>
      <c r="G164"/>
      <c r="H164"/>
      <c r="I164"/>
      <c r="J164"/>
      <c r="K164"/>
      <c r="L164"/>
      <c r="M164"/>
      <c r="N164"/>
      <c r="O164"/>
      <c r="P164"/>
      <c r="Q164"/>
      <c r="R164"/>
      <c r="S164"/>
      <c r="T164"/>
    </row>
    <row r="165" spans="2:20" ht="14.6">
      <c r="B165"/>
      <c r="C165"/>
      <c r="D165"/>
      <c r="E165"/>
      <c r="F165"/>
      <c r="G165"/>
      <c r="H165"/>
      <c r="I165"/>
      <c r="J165"/>
      <c r="K165"/>
      <c r="L165"/>
      <c r="M165"/>
      <c r="N165"/>
      <c r="O165"/>
      <c r="P165"/>
      <c r="Q165"/>
      <c r="R165"/>
      <c r="S165"/>
      <c r="T165"/>
    </row>
    <row r="166" spans="2:20" ht="14.6">
      <c r="B166"/>
      <c r="C166"/>
      <c r="D166"/>
      <c r="E166"/>
      <c r="F166"/>
      <c r="G166"/>
      <c r="H166"/>
      <c r="I166"/>
      <c r="J166"/>
      <c r="K166"/>
      <c r="L166"/>
      <c r="M166"/>
      <c r="N166"/>
      <c r="O166"/>
      <c r="P166"/>
      <c r="Q166"/>
      <c r="R166"/>
      <c r="S166"/>
      <c r="T166"/>
    </row>
    <row r="167" spans="2:20" ht="14.6">
      <c r="B167"/>
      <c r="C167"/>
      <c r="D167"/>
      <c r="E167"/>
      <c r="F167"/>
      <c r="G167"/>
      <c r="H167"/>
      <c r="I167"/>
      <c r="J167"/>
      <c r="K167"/>
      <c r="L167"/>
      <c r="M167"/>
      <c r="N167"/>
      <c r="O167"/>
      <c r="P167"/>
      <c r="Q167"/>
      <c r="R167"/>
      <c r="S167"/>
      <c r="T167"/>
    </row>
    <row r="168" spans="2:20" ht="14.6">
      <c r="B168"/>
      <c r="C168"/>
      <c r="D168"/>
      <c r="E168"/>
      <c r="F168"/>
      <c r="G168"/>
      <c r="H168"/>
      <c r="I168"/>
      <c r="J168"/>
      <c r="K168"/>
      <c r="L168"/>
      <c r="M168"/>
      <c r="N168"/>
      <c r="O168"/>
      <c r="P168"/>
      <c r="Q168"/>
      <c r="R168"/>
      <c r="S168"/>
      <c r="T168"/>
    </row>
    <row r="169" spans="2:20" ht="14.6">
      <c r="B169"/>
      <c r="C169"/>
      <c r="D169"/>
      <c r="E169"/>
      <c r="F169"/>
      <c r="G169"/>
      <c r="H169"/>
      <c r="I169"/>
      <c r="J169"/>
      <c r="K169"/>
      <c r="L169"/>
      <c r="M169"/>
      <c r="N169"/>
      <c r="O169"/>
      <c r="P169"/>
      <c r="Q169"/>
      <c r="R169"/>
      <c r="S169"/>
      <c r="T169"/>
    </row>
    <row r="170" spans="2:20" ht="14.6">
      <c r="B170"/>
      <c r="C170"/>
      <c r="D170"/>
      <c r="E170"/>
      <c r="F170"/>
      <c r="G170"/>
      <c r="H170"/>
      <c r="I170"/>
      <c r="J170"/>
      <c r="K170"/>
      <c r="L170"/>
      <c r="M170"/>
      <c r="N170"/>
      <c r="O170"/>
      <c r="P170"/>
      <c r="Q170"/>
      <c r="R170"/>
      <c r="S170"/>
      <c r="T170"/>
    </row>
    <row r="171" spans="2:20" ht="14.6">
      <c r="B171"/>
      <c r="C171"/>
      <c r="D171"/>
      <c r="E171"/>
      <c r="F171"/>
      <c r="G171"/>
      <c r="H171"/>
      <c r="I171"/>
      <c r="J171"/>
      <c r="K171"/>
      <c r="L171"/>
      <c r="M171"/>
      <c r="N171"/>
      <c r="O171"/>
      <c r="P171"/>
      <c r="Q171"/>
      <c r="R171"/>
      <c r="S171"/>
      <c r="T171"/>
    </row>
    <row r="172" spans="2:20" ht="14.6">
      <c r="B172"/>
      <c r="C172"/>
      <c r="D172"/>
      <c r="E172"/>
      <c r="F172"/>
      <c r="G172"/>
      <c r="H172"/>
      <c r="I172"/>
      <c r="J172"/>
      <c r="K172"/>
      <c r="L172"/>
      <c r="M172"/>
      <c r="N172"/>
      <c r="O172"/>
      <c r="P172"/>
      <c r="Q172"/>
      <c r="R172"/>
      <c r="S172"/>
      <c r="T172"/>
    </row>
    <row r="173" spans="2:20" ht="14.6">
      <c r="B173"/>
      <c r="C173"/>
      <c r="D173"/>
      <c r="E173"/>
      <c r="F173"/>
      <c r="G173"/>
      <c r="H173"/>
      <c r="I173"/>
      <c r="J173"/>
      <c r="K173"/>
      <c r="L173"/>
      <c r="M173"/>
      <c r="N173"/>
      <c r="O173"/>
      <c r="P173"/>
      <c r="Q173"/>
      <c r="R173"/>
      <c r="S173"/>
      <c r="T173"/>
    </row>
    <row r="174" spans="2:20" ht="14.6">
      <c r="B174"/>
      <c r="C174"/>
      <c r="D174"/>
      <c r="E174"/>
      <c r="F174"/>
      <c r="G174"/>
      <c r="H174"/>
      <c r="I174"/>
      <c r="J174"/>
      <c r="K174"/>
      <c r="L174"/>
      <c r="M174"/>
      <c r="N174"/>
      <c r="O174"/>
      <c r="P174"/>
      <c r="Q174"/>
      <c r="R174"/>
      <c r="S174"/>
      <c r="T174"/>
    </row>
    <row r="175" spans="2:20" ht="14.6">
      <c r="B175"/>
      <c r="C175"/>
      <c r="D175"/>
      <c r="E175"/>
      <c r="F175"/>
      <c r="G175"/>
      <c r="H175"/>
      <c r="I175"/>
      <c r="J175"/>
      <c r="K175"/>
      <c r="L175"/>
      <c r="M175"/>
      <c r="N175"/>
      <c r="O175"/>
      <c r="P175"/>
      <c r="Q175"/>
      <c r="R175"/>
      <c r="S175"/>
      <c r="T175"/>
    </row>
    <row r="176" spans="2:20" ht="14.6">
      <c r="B176"/>
      <c r="C176"/>
      <c r="D176"/>
      <c r="E176"/>
      <c r="F176"/>
      <c r="G176"/>
      <c r="H176"/>
      <c r="I176"/>
      <c r="J176"/>
      <c r="K176"/>
      <c r="L176"/>
      <c r="M176"/>
      <c r="N176"/>
      <c r="O176"/>
      <c r="P176"/>
      <c r="Q176"/>
      <c r="R176"/>
      <c r="S176"/>
      <c r="T176"/>
    </row>
    <row r="177" spans="2:20" ht="14.6">
      <c r="B177"/>
      <c r="C177"/>
      <c r="D177"/>
      <c r="E177"/>
      <c r="F177"/>
      <c r="G177"/>
      <c r="H177"/>
      <c r="I177"/>
      <c r="J177"/>
      <c r="K177"/>
      <c r="L177"/>
      <c r="M177"/>
      <c r="N177"/>
      <c r="O177"/>
      <c r="P177"/>
      <c r="Q177"/>
      <c r="R177"/>
      <c r="S177"/>
      <c r="T177"/>
    </row>
    <row r="178" spans="2:20" ht="14.6">
      <c r="B178"/>
      <c r="C178"/>
      <c r="D178"/>
      <c r="E178"/>
      <c r="F178"/>
      <c r="G178"/>
      <c r="H178"/>
      <c r="I178"/>
      <c r="J178"/>
      <c r="K178"/>
      <c r="L178"/>
      <c r="M178"/>
      <c r="N178"/>
      <c r="O178"/>
      <c r="P178"/>
      <c r="Q178"/>
      <c r="R178"/>
      <c r="S178"/>
      <c r="T178"/>
    </row>
    <row r="179" spans="2:20" ht="14.6">
      <c r="B179"/>
      <c r="C179"/>
      <c r="D179"/>
      <c r="E179"/>
      <c r="F179"/>
      <c r="G179"/>
      <c r="H179"/>
      <c r="I179"/>
      <c r="J179"/>
      <c r="K179"/>
      <c r="L179"/>
      <c r="M179"/>
      <c r="N179"/>
      <c r="O179"/>
      <c r="P179"/>
      <c r="Q179"/>
      <c r="R179"/>
      <c r="S179"/>
      <c r="T179"/>
    </row>
    <row r="180" spans="2:20" ht="14.6">
      <c r="B180"/>
      <c r="C180"/>
      <c r="D180"/>
      <c r="E180"/>
      <c r="F180"/>
      <c r="G180"/>
      <c r="H180"/>
      <c r="I180"/>
      <c r="J180"/>
      <c r="K180"/>
      <c r="L180"/>
      <c r="M180"/>
      <c r="N180"/>
      <c r="O180"/>
      <c r="P180"/>
      <c r="Q180"/>
      <c r="R180"/>
      <c r="S180"/>
      <c r="T180"/>
    </row>
    <row r="181" spans="2:20" ht="14.6">
      <c r="B181"/>
      <c r="C181"/>
      <c r="D181"/>
      <c r="E181"/>
      <c r="F181"/>
      <c r="G181"/>
      <c r="H181"/>
      <c r="I181"/>
      <c r="J181"/>
      <c r="K181"/>
      <c r="L181"/>
      <c r="M181"/>
      <c r="N181"/>
      <c r="O181"/>
      <c r="P181"/>
      <c r="Q181"/>
      <c r="R181"/>
      <c r="S181"/>
      <c r="T181"/>
    </row>
    <row r="182" spans="2:20" ht="14.6">
      <c r="B182"/>
      <c r="C182"/>
      <c r="D182"/>
      <c r="E182"/>
      <c r="F182"/>
      <c r="G182"/>
      <c r="H182"/>
      <c r="I182"/>
      <c r="J182"/>
      <c r="K182"/>
      <c r="L182"/>
      <c r="M182"/>
      <c r="N182"/>
      <c r="O182"/>
      <c r="P182"/>
      <c r="Q182"/>
      <c r="R182"/>
      <c r="S182"/>
      <c r="T182"/>
    </row>
    <row r="183" spans="2:20" ht="14.6">
      <c r="B183"/>
      <c r="C183"/>
      <c r="D183"/>
      <c r="E183"/>
      <c r="F183"/>
      <c r="G183"/>
      <c r="H183"/>
      <c r="I183"/>
    </row>
    <row r="184" spans="2:20" ht="14.6">
      <c r="B184"/>
      <c r="C184"/>
      <c r="D184"/>
      <c r="E184"/>
      <c r="F184"/>
      <c r="G184"/>
      <c r="H184"/>
      <c r="I184"/>
    </row>
    <row r="185" spans="2:20" ht="14.6">
      <c r="B185"/>
      <c r="C185"/>
      <c r="D185"/>
      <c r="E185"/>
      <c r="F185"/>
      <c r="G185"/>
      <c r="H185"/>
      <c r="I185"/>
    </row>
    <row r="186" spans="2:20" ht="14.6">
      <c r="B186"/>
      <c r="C186"/>
      <c r="D186"/>
      <c r="E186"/>
      <c r="F186"/>
      <c r="G186"/>
      <c r="H186"/>
      <c r="I186"/>
    </row>
    <row r="187" spans="2:20" ht="14.6">
      <c r="B187"/>
      <c r="C187"/>
      <c r="D187"/>
      <c r="E187"/>
      <c r="F187"/>
      <c r="G187"/>
      <c r="H187"/>
      <c r="I187"/>
    </row>
  </sheetData>
  <mergeCells count="5">
    <mergeCell ref="B2:H2"/>
    <mergeCell ref="C3:D3"/>
    <mergeCell ref="B4:H4"/>
    <mergeCell ref="C5:G5"/>
    <mergeCell ref="B6:I6"/>
  </mergeCells>
  <hyperlinks>
    <hyperlink ref="C3" r:id="rId1" display="Skatīt iesnieguma pielikuma veidlapas paraugu" xr:uid="{FDF1E06D-F1A4-4313-967F-016BFBEE4102}"/>
  </hyperlinks>
  <pageMargins left="0.25" right="0.25" top="0.75" bottom="0.75" header="0.3" footer="0.3"/>
  <pageSetup paperSize="9" scale="58" fitToHeight="0" orientation="landscape"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67B9F-27FA-406A-9567-18533403AB7D}">
  <sheetPr>
    <tabColor rgb="FFFFC000"/>
  </sheetPr>
  <dimension ref="A4:V216"/>
  <sheetViews>
    <sheetView showGridLines="0" topLeftCell="A13" zoomScale="80" zoomScaleNormal="80" workbookViewId="0">
      <selection activeCell="G72" sqref="G72"/>
    </sheetView>
  </sheetViews>
  <sheetFormatPr defaultColWidth="8.84375" defaultRowHeight="12.9"/>
  <cols>
    <col min="1" max="1" width="9" style="222" bestFit="1" customWidth="1"/>
    <col min="2" max="2" width="14.53515625" style="222" customWidth="1"/>
    <col min="3" max="3" width="36.3046875" style="223" customWidth="1"/>
    <col min="4" max="4" width="28" style="223" customWidth="1"/>
    <col min="5" max="5" width="37.3046875" style="222" customWidth="1"/>
    <col min="6" max="6" width="12.84375" style="222" customWidth="1"/>
    <col min="7" max="7" width="57.3046875" style="223" customWidth="1"/>
    <col min="8" max="8" width="27.3828125" style="224" customWidth="1"/>
    <col min="9" max="9" width="16" style="53" bestFit="1" customWidth="1"/>
    <col min="10" max="10" width="14" style="53" customWidth="1"/>
    <col min="11" max="11" width="17.15234375" style="53" bestFit="1" customWidth="1"/>
    <col min="12" max="12" width="14.3046875" style="225" customWidth="1"/>
    <col min="13" max="13" width="9.3046875" style="225" customWidth="1"/>
    <col min="14" max="14" width="9.69140625" style="225" bestFit="1" customWidth="1"/>
    <col min="15" max="15" width="12.3828125" style="225" bestFit="1" customWidth="1"/>
    <col min="16" max="16" width="15" style="53" customWidth="1"/>
    <col min="17" max="17" width="14.3828125" style="53" customWidth="1"/>
    <col min="18" max="18" width="12.3046875" style="53" customWidth="1"/>
    <col min="19" max="19" width="15" style="53" customWidth="1"/>
    <col min="20" max="21" width="13.84375" style="53" bestFit="1" customWidth="1"/>
    <col min="22" max="22" width="16" style="53" customWidth="1"/>
    <col min="23" max="16384" width="8.84375" style="54"/>
  </cols>
  <sheetData>
    <row r="4" spans="1:22" ht="51" customHeight="1">
      <c r="A4" s="293" t="s">
        <v>248</v>
      </c>
      <c r="B4" s="293"/>
      <c r="C4" s="294"/>
      <c r="D4" s="293"/>
      <c r="E4" s="293"/>
      <c r="F4" s="293"/>
      <c r="G4" s="293"/>
      <c r="H4" s="293"/>
      <c r="I4" s="293"/>
      <c r="J4" s="293"/>
      <c r="K4" s="293"/>
      <c r="L4" s="293"/>
      <c r="M4" s="293"/>
      <c r="N4" s="293"/>
      <c r="O4" s="293"/>
      <c r="P4" s="293"/>
      <c r="Q4" s="293"/>
      <c r="R4" s="293"/>
      <c r="S4" s="293"/>
      <c r="T4" s="293"/>
      <c r="U4" s="293"/>
    </row>
    <row r="6" spans="1:22" ht="25.5" customHeight="1">
      <c r="A6" s="295" t="s">
        <v>249</v>
      </c>
      <c r="B6" s="295" t="s">
        <v>250</v>
      </c>
      <c r="C6" s="295" t="s">
        <v>251</v>
      </c>
      <c r="D6" s="295" t="s">
        <v>252</v>
      </c>
      <c r="E6" s="295" t="s">
        <v>253</v>
      </c>
      <c r="F6" s="295" t="s">
        <v>9</v>
      </c>
      <c r="G6" s="295" t="s">
        <v>10</v>
      </c>
      <c r="H6" s="55"/>
      <c r="I6" s="298" t="s">
        <v>254</v>
      </c>
      <c r="J6" s="298" t="s">
        <v>255</v>
      </c>
      <c r="K6" s="298" t="s">
        <v>256</v>
      </c>
      <c r="L6" s="301" t="s">
        <v>257</v>
      </c>
      <c r="M6" s="301"/>
      <c r="N6" s="301"/>
      <c r="O6" s="301"/>
      <c r="P6" s="301"/>
      <c r="Q6" s="301"/>
      <c r="R6" s="301"/>
      <c r="S6" s="301"/>
      <c r="T6" s="303"/>
      <c r="U6" s="303"/>
      <c r="V6" s="303"/>
    </row>
    <row r="7" spans="1:22" ht="101.25" customHeight="1">
      <c r="A7" s="296"/>
      <c r="B7" s="296"/>
      <c r="C7" s="296"/>
      <c r="D7" s="296"/>
      <c r="E7" s="296"/>
      <c r="F7" s="296"/>
      <c r="G7" s="296"/>
      <c r="H7" s="304" t="s">
        <v>258</v>
      </c>
      <c r="I7" s="299"/>
      <c r="J7" s="299"/>
      <c r="K7" s="299"/>
      <c r="L7" s="306" t="s">
        <v>259</v>
      </c>
      <c r="M7" s="307"/>
      <c r="N7" s="307"/>
      <c r="O7" s="308"/>
      <c r="P7" s="309" t="s">
        <v>260</v>
      </c>
      <c r="Q7" s="310"/>
      <c r="R7" s="310"/>
      <c r="S7" s="311"/>
      <c r="T7" s="301" t="s">
        <v>261</v>
      </c>
      <c r="U7" s="301" t="s">
        <v>262</v>
      </c>
      <c r="V7" s="301" t="s">
        <v>263</v>
      </c>
    </row>
    <row r="8" spans="1:22" ht="12.75" customHeight="1">
      <c r="A8" s="296"/>
      <c r="B8" s="296"/>
      <c r="C8" s="296"/>
      <c r="D8" s="296"/>
      <c r="E8" s="296"/>
      <c r="F8" s="296"/>
      <c r="G8" s="296"/>
      <c r="H8" s="304"/>
      <c r="I8" s="299"/>
      <c r="J8" s="299"/>
      <c r="K8" s="299"/>
      <c r="L8" s="313" t="s">
        <v>264</v>
      </c>
      <c r="M8" s="313" t="s">
        <v>265</v>
      </c>
      <c r="N8" s="313" t="s">
        <v>266</v>
      </c>
      <c r="O8" s="313" t="s">
        <v>267</v>
      </c>
      <c r="P8" s="301" t="s">
        <v>264</v>
      </c>
      <c r="Q8" s="301" t="s">
        <v>265</v>
      </c>
      <c r="R8" s="301" t="s">
        <v>266</v>
      </c>
      <c r="S8" s="301" t="s">
        <v>267</v>
      </c>
      <c r="T8" s="312"/>
      <c r="U8" s="312"/>
      <c r="V8" s="312"/>
    </row>
    <row r="9" spans="1:22">
      <c r="A9" s="297"/>
      <c r="B9" s="297"/>
      <c r="C9" s="297"/>
      <c r="D9" s="297"/>
      <c r="E9" s="297"/>
      <c r="F9" s="297"/>
      <c r="G9" s="297"/>
      <c r="H9" s="305"/>
      <c r="I9" s="300"/>
      <c r="J9" s="300"/>
      <c r="K9" s="300"/>
      <c r="L9" s="314"/>
      <c r="M9" s="314"/>
      <c r="N9" s="314"/>
      <c r="O9" s="314"/>
      <c r="P9" s="302"/>
      <c r="Q9" s="302"/>
      <c r="R9" s="302"/>
      <c r="S9" s="302"/>
      <c r="T9" s="302"/>
      <c r="U9" s="302"/>
      <c r="V9" s="302"/>
    </row>
    <row r="10" spans="1:22">
      <c r="A10" s="56"/>
      <c r="B10" s="60"/>
      <c r="C10" s="61"/>
      <c r="D10" s="60"/>
      <c r="E10" s="60"/>
      <c r="F10" s="60"/>
      <c r="G10" s="60"/>
      <c r="H10" s="57"/>
      <c r="I10" s="58"/>
      <c r="J10" s="58"/>
      <c r="K10" s="58"/>
      <c r="L10" s="62"/>
      <c r="M10" s="62"/>
      <c r="N10" s="62"/>
      <c r="O10" s="62"/>
      <c r="P10" s="59"/>
      <c r="Q10" s="59"/>
      <c r="R10" s="59"/>
      <c r="S10" s="59"/>
      <c r="T10" s="59"/>
      <c r="U10" s="59"/>
      <c r="V10" s="59"/>
    </row>
    <row r="11" spans="1:22" s="70" customFormat="1" ht="25.75">
      <c r="A11" s="315">
        <v>1</v>
      </c>
      <c r="B11" s="317" t="s">
        <v>268</v>
      </c>
      <c r="C11" s="319" t="s">
        <v>269</v>
      </c>
      <c r="D11" s="321" t="s">
        <v>270</v>
      </c>
      <c r="E11" s="65" t="s">
        <v>271</v>
      </c>
      <c r="F11" s="315">
        <v>12016</v>
      </c>
      <c r="G11" s="319" t="s">
        <v>272</v>
      </c>
      <c r="H11" s="333" t="s">
        <v>273</v>
      </c>
      <c r="I11" s="335">
        <v>347.74</v>
      </c>
      <c r="J11" s="335">
        <v>469.68</v>
      </c>
      <c r="K11" s="337">
        <f t="shared" ref="K11" si="0">J11-I11</f>
        <v>121.94</v>
      </c>
      <c r="L11" s="339">
        <v>944</v>
      </c>
      <c r="M11" s="339">
        <v>0</v>
      </c>
      <c r="N11" s="327">
        <v>44</v>
      </c>
      <c r="O11" s="329">
        <f t="shared" ref="O11" si="1">SUM(L11:N11)</f>
        <v>988</v>
      </c>
      <c r="P11" s="323">
        <f>L11*K11</f>
        <v>115111.36</v>
      </c>
      <c r="Q11" s="323">
        <f t="shared" ref="Q11:Q23" si="2">M11*K11</f>
        <v>0</v>
      </c>
      <c r="R11" s="323">
        <f t="shared" ref="R11" si="3">K11*N11</f>
        <v>5365.36</v>
      </c>
      <c r="S11" s="331">
        <f>SUM(P11:R12)+8867.56</f>
        <v>129344.28</v>
      </c>
      <c r="T11" s="323">
        <f>S11</f>
        <v>129344.28</v>
      </c>
      <c r="U11" s="323">
        <f>S11</f>
        <v>129344.28</v>
      </c>
      <c r="V11" s="323">
        <f>S11</f>
        <v>129344.28</v>
      </c>
    </row>
    <row r="12" spans="1:22" s="70" customFormat="1" ht="25.75">
      <c r="A12" s="316"/>
      <c r="B12" s="318"/>
      <c r="C12" s="320"/>
      <c r="D12" s="322"/>
      <c r="E12" s="74" t="s">
        <v>274</v>
      </c>
      <c r="F12" s="316"/>
      <c r="G12" s="320"/>
      <c r="H12" s="334"/>
      <c r="I12" s="336"/>
      <c r="J12" s="336"/>
      <c r="K12" s="338"/>
      <c r="L12" s="340"/>
      <c r="M12" s="340"/>
      <c r="N12" s="328"/>
      <c r="O12" s="330"/>
      <c r="P12" s="324"/>
      <c r="Q12" s="324"/>
      <c r="R12" s="324"/>
      <c r="S12" s="332"/>
      <c r="T12" s="324"/>
      <c r="U12" s="324"/>
      <c r="V12" s="324"/>
    </row>
    <row r="13" spans="1:22" s="70" customFormat="1" ht="30" customHeight="1">
      <c r="A13" s="63">
        <v>2</v>
      </c>
      <c r="B13" s="317" t="s">
        <v>275</v>
      </c>
      <c r="C13" s="319" t="s">
        <v>276</v>
      </c>
      <c r="D13" s="321" t="s">
        <v>270</v>
      </c>
      <c r="E13" s="76" t="s">
        <v>274</v>
      </c>
      <c r="F13" s="315">
        <v>25022</v>
      </c>
      <c r="G13" s="319" t="s">
        <v>277</v>
      </c>
      <c r="H13" s="319" t="s">
        <v>273</v>
      </c>
      <c r="I13" s="325">
        <v>261.82</v>
      </c>
      <c r="J13" s="325">
        <v>347.26</v>
      </c>
      <c r="K13" s="337">
        <f t="shared" ref="K13" si="4">J13-I13</f>
        <v>85.44</v>
      </c>
      <c r="L13" s="351">
        <v>540</v>
      </c>
      <c r="M13" s="351">
        <v>0</v>
      </c>
      <c r="N13" s="351">
        <v>127</v>
      </c>
      <c r="O13" s="351">
        <f>SUM(L13:N13)</f>
        <v>667</v>
      </c>
      <c r="P13" s="323">
        <f>L13*K13</f>
        <v>46137.599999999999</v>
      </c>
      <c r="Q13" s="323">
        <f t="shared" si="2"/>
        <v>0</v>
      </c>
      <c r="R13" s="335">
        <f>K13*N13</f>
        <v>10850.88</v>
      </c>
      <c r="S13" s="331">
        <f>SUM(P13:R14)</f>
        <v>56988.479999999996</v>
      </c>
      <c r="T13" s="323">
        <f>S13</f>
        <v>56988.479999999996</v>
      </c>
      <c r="U13" s="323">
        <f>S13</f>
        <v>56988.479999999996</v>
      </c>
      <c r="V13" s="323">
        <f>S13</f>
        <v>56988.479999999996</v>
      </c>
    </row>
    <row r="14" spans="1:22" s="70" customFormat="1" ht="25.75">
      <c r="A14" s="74"/>
      <c r="B14" s="318"/>
      <c r="C14" s="320"/>
      <c r="D14" s="322"/>
      <c r="E14" s="76" t="s">
        <v>271</v>
      </c>
      <c r="F14" s="316"/>
      <c r="G14" s="320"/>
      <c r="H14" s="320"/>
      <c r="I14" s="326"/>
      <c r="J14" s="326"/>
      <c r="K14" s="338"/>
      <c r="L14" s="352"/>
      <c r="M14" s="352"/>
      <c r="N14" s="352"/>
      <c r="O14" s="352"/>
      <c r="P14" s="324"/>
      <c r="Q14" s="324"/>
      <c r="R14" s="336"/>
      <c r="S14" s="332"/>
      <c r="T14" s="324"/>
      <c r="U14" s="324"/>
      <c r="V14" s="324"/>
    </row>
    <row r="15" spans="1:22" s="70" customFormat="1" ht="38.6">
      <c r="A15" s="341">
        <v>3</v>
      </c>
      <c r="B15" s="342" t="s">
        <v>278</v>
      </c>
      <c r="C15" s="343" t="s">
        <v>279</v>
      </c>
      <c r="D15" s="80" t="s">
        <v>270</v>
      </c>
      <c r="E15" s="81" t="s">
        <v>271</v>
      </c>
      <c r="F15" s="82" t="s">
        <v>280</v>
      </c>
      <c r="G15" s="83" t="s">
        <v>281</v>
      </c>
      <c r="H15" s="66" t="s">
        <v>273</v>
      </c>
      <c r="I15" s="84">
        <v>376.75</v>
      </c>
      <c r="J15" s="84">
        <v>234.42</v>
      </c>
      <c r="K15" s="75">
        <f t="shared" ref="K15:K48" si="5">J15-I15</f>
        <v>-142.33000000000001</v>
      </c>
      <c r="L15" s="85">
        <v>46</v>
      </c>
      <c r="M15" s="78">
        <v>0</v>
      </c>
      <c r="N15" s="78">
        <v>61</v>
      </c>
      <c r="O15" s="86">
        <f t="shared" ref="O15:O48" si="6">SUM(L15:N15)</f>
        <v>107</v>
      </c>
      <c r="P15" s="87">
        <f t="shared" ref="P15:P59" si="7">L15*K15</f>
        <v>-6547.18</v>
      </c>
      <c r="Q15" s="68">
        <f t="shared" si="2"/>
        <v>0</v>
      </c>
      <c r="R15" s="75">
        <f t="shared" ref="R15:R19" si="8">K15*N15</f>
        <v>-8682.130000000001</v>
      </c>
      <c r="S15" s="69">
        <f>SUM(P15:R15)</f>
        <v>-15229.310000000001</v>
      </c>
      <c r="T15" s="84">
        <f>S15</f>
        <v>-15229.310000000001</v>
      </c>
      <c r="U15" s="84">
        <f>S15</f>
        <v>-15229.310000000001</v>
      </c>
      <c r="V15" s="84">
        <f>S15</f>
        <v>-15229.310000000001</v>
      </c>
    </row>
    <row r="16" spans="1:22" s="70" customFormat="1" ht="32.15" customHeight="1">
      <c r="A16" s="341"/>
      <c r="B16" s="342"/>
      <c r="C16" s="343"/>
      <c r="D16" s="344" t="s">
        <v>270</v>
      </c>
      <c r="E16" s="88" t="s">
        <v>274</v>
      </c>
      <c r="F16" s="345" t="s">
        <v>282</v>
      </c>
      <c r="G16" s="347" t="s">
        <v>283</v>
      </c>
      <c r="H16" s="333" t="s">
        <v>273</v>
      </c>
      <c r="I16" s="349">
        <v>319.27999999999997</v>
      </c>
      <c r="J16" s="349">
        <v>341.6</v>
      </c>
      <c r="K16" s="335">
        <f t="shared" si="5"/>
        <v>22.32000000000005</v>
      </c>
      <c r="L16" s="353">
        <v>87</v>
      </c>
      <c r="M16" s="351">
        <v>0</v>
      </c>
      <c r="N16" s="351">
        <v>114</v>
      </c>
      <c r="O16" s="351">
        <f t="shared" si="6"/>
        <v>201</v>
      </c>
      <c r="P16" s="355">
        <f t="shared" si="7"/>
        <v>1941.8400000000042</v>
      </c>
      <c r="Q16" s="323">
        <f t="shared" si="2"/>
        <v>0</v>
      </c>
      <c r="R16" s="335">
        <f t="shared" si="8"/>
        <v>2544.4800000000059</v>
      </c>
      <c r="S16" s="331">
        <f>SUM(P16:R17)</f>
        <v>4486.3200000000106</v>
      </c>
      <c r="T16" s="335">
        <f>S16</f>
        <v>4486.3200000000106</v>
      </c>
      <c r="U16" s="335">
        <f>S16</f>
        <v>4486.3200000000106</v>
      </c>
      <c r="V16" s="335">
        <f>S16</f>
        <v>4486.3200000000106</v>
      </c>
    </row>
    <row r="17" spans="1:22" s="70" customFormat="1" ht="25.75">
      <c r="A17" s="341"/>
      <c r="B17" s="342"/>
      <c r="C17" s="343"/>
      <c r="D17" s="344"/>
      <c r="E17" s="74" t="s">
        <v>271</v>
      </c>
      <c r="F17" s="346"/>
      <c r="G17" s="348"/>
      <c r="H17" s="334"/>
      <c r="I17" s="350"/>
      <c r="J17" s="350"/>
      <c r="K17" s="336"/>
      <c r="L17" s="354"/>
      <c r="M17" s="352"/>
      <c r="N17" s="352"/>
      <c r="O17" s="352"/>
      <c r="P17" s="356"/>
      <c r="Q17" s="324"/>
      <c r="R17" s="336"/>
      <c r="S17" s="332"/>
      <c r="T17" s="336"/>
      <c r="U17" s="336"/>
      <c r="V17" s="336"/>
    </row>
    <row r="18" spans="1:22" s="70" customFormat="1" ht="25.5" customHeight="1">
      <c r="A18" s="341"/>
      <c r="B18" s="342"/>
      <c r="C18" s="343"/>
      <c r="D18" s="321" t="s">
        <v>284</v>
      </c>
      <c r="E18" s="74" t="s">
        <v>271</v>
      </c>
      <c r="F18" s="90" t="s">
        <v>285</v>
      </c>
      <c r="G18" s="91" t="s">
        <v>286</v>
      </c>
      <c r="H18" s="66"/>
      <c r="I18" s="67">
        <v>0</v>
      </c>
      <c r="J18" s="67">
        <v>143.36000000000001</v>
      </c>
      <c r="K18" s="75">
        <f t="shared" si="5"/>
        <v>143.36000000000001</v>
      </c>
      <c r="L18" s="89">
        <v>0</v>
      </c>
      <c r="M18" s="86">
        <v>0</v>
      </c>
      <c r="N18" s="86">
        <v>30</v>
      </c>
      <c r="O18" s="86">
        <f t="shared" si="6"/>
        <v>30</v>
      </c>
      <c r="P18" s="87">
        <f t="shared" si="7"/>
        <v>0</v>
      </c>
      <c r="Q18" s="68">
        <f t="shared" si="2"/>
        <v>0</v>
      </c>
      <c r="R18" s="84">
        <f t="shared" si="8"/>
        <v>4300.8</v>
      </c>
      <c r="S18" s="69">
        <f>SUM(P18:R18)</f>
        <v>4300.8</v>
      </c>
      <c r="T18" s="84">
        <f>S18</f>
        <v>4300.8</v>
      </c>
      <c r="U18" s="84">
        <f>S18</f>
        <v>4300.8</v>
      </c>
      <c r="V18" s="84">
        <f>S18</f>
        <v>4300.8</v>
      </c>
    </row>
    <row r="19" spans="1:22" s="70" customFormat="1" ht="33" customHeight="1">
      <c r="A19" s="341"/>
      <c r="B19" s="342"/>
      <c r="C19" s="343"/>
      <c r="D19" s="344"/>
      <c r="E19" s="74" t="s">
        <v>271</v>
      </c>
      <c r="F19" s="90" t="s">
        <v>285</v>
      </c>
      <c r="G19" s="91" t="s">
        <v>287</v>
      </c>
      <c r="H19" s="66"/>
      <c r="I19" s="67">
        <v>0</v>
      </c>
      <c r="J19" s="67">
        <v>342.16</v>
      </c>
      <c r="K19" s="75">
        <f t="shared" si="5"/>
        <v>342.16</v>
      </c>
      <c r="L19" s="89">
        <v>0</v>
      </c>
      <c r="M19" s="86">
        <v>0</v>
      </c>
      <c r="N19" s="86">
        <v>35</v>
      </c>
      <c r="O19" s="86">
        <f t="shared" si="6"/>
        <v>35</v>
      </c>
      <c r="P19" s="87">
        <f t="shared" si="7"/>
        <v>0</v>
      </c>
      <c r="Q19" s="68">
        <f t="shared" si="2"/>
        <v>0</v>
      </c>
      <c r="R19" s="84">
        <f t="shared" si="8"/>
        <v>11975.6</v>
      </c>
      <c r="S19" s="69">
        <f>SUM(P19:R19)</f>
        <v>11975.6</v>
      </c>
      <c r="T19" s="84">
        <f>S19</f>
        <v>11975.6</v>
      </c>
      <c r="U19" s="84">
        <f>S19</f>
        <v>11975.6</v>
      </c>
      <c r="V19" s="84">
        <f>S19</f>
        <v>11975.6</v>
      </c>
    </row>
    <row r="20" spans="1:22" s="70" customFormat="1" ht="33" customHeight="1">
      <c r="A20" s="341"/>
      <c r="B20" s="342"/>
      <c r="C20" s="343"/>
      <c r="D20" s="344" t="s">
        <v>270</v>
      </c>
      <c r="E20" s="88" t="s">
        <v>274</v>
      </c>
      <c r="F20" s="357">
        <v>21102</v>
      </c>
      <c r="G20" s="359" t="s">
        <v>288</v>
      </c>
      <c r="H20" s="361" t="s">
        <v>273</v>
      </c>
      <c r="I20" s="335">
        <v>573.27</v>
      </c>
      <c r="J20" s="335">
        <v>501.02</v>
      </c>
      <c r="K20" s="335">
        <f>J20-I20</f>
        <v>-72.25</v>
      </c>
      <c r="L20" s="353">
        <v>21</v>
      </c>
      <c r="M20" s="351">
        <v>0</v>
      </c>
      <c r="N20" s="351">
        <v>1674</v>
      </c>
      <c r="O20" s="351">
        <f>SUM(L20:N21)</f>
        <v>1695</v>
      </c>
      <c r="P20" s="355">
        <f>L20*K20</f>
        <v>-1517.25</v>
      </c>
      <c r="Q20" s="323">
        <f>M20*K20</f>
        <v>0</v>
      </c>
      <c r="R20" s="335">
        <f>N20*K20</f>
        <v>-120946.5</v>
      </c>
      <c r="S20" s="331">
        <f>SUM(P20:R21)</f>
        <v>-122463.75</v>
      </c>
      <c r="T20" s="335">
        <f>S20</f>
        <v>-122463.75</v>
      </c>
      <c r="U20" s="335">
        <f>S20</f>
        <v>-122463.75</v>
      </c>
      <c r="V20" s="335">
        <f>S20</f>
        <v>-122463.75</v>
      </c>
    </row>
    <row r="21" spans="1:22" s="70" customFormat="1" ht="33" customHeight="1">
      <c r="A21" s="316"/>
      <c r="B21" s="318"/>
      <c r="C21" s="320"/>
      <c r="D21" s="322"/>
      <c r="E21" s="88" t="s">
        <v>271</v>
      </c>
      <c r="F21" s="358"/>
      <c r="G21" s="360"/>
      <c r="H21" s="362"/>
      <c r="I21" s="336"/>
      <c r="J21" s="336"/>
      <c r="K21" s="336"/>
      <c r="L21" s="354"/>
      <c r="M21" s="352"/>
      <c r="N21" s="352"/>
      <c r="O21" s="352"/>
      <c r="P21" s="356"/>
      <c r="Q21" s="324"/>
      <c r="R21" s="336"/>
      <c r="S21" s="332"/>
      <c r="T21" s="336"/>
      <c r="U21" s="336"/>
      <c r="V21" s="336"/>
    </row>
    <row r="22" spans="1:22" s="70" customFormat="1" ht="33.65" customHeight="1">
      <c r="A22" s="341">
        <v>4</v>
      </c>
      <c r="B22" s="342" t="s">
        <v>289</v>
      </c>
      <c r="C22" s="343" t="s">
        <v>290</v>
      </c>
      <c r="D22" s="343" t="s">
        <v>284</v>
      </c>
      <c r="E22" s="74" t="s">
        <v>271</v>
      </c>
      <c r="F22" s="92" t="s">
        <v>285</v>
      </c>
      <c r="G22" s="93" t="s">
        <v>291</v>
      </c>
      <c r="H22" s="81"/>
      <c r="I22" s="84">
        <v>0</v>
      </c>
      <c r="J22" s="84">
        <v>17.29</v>
      </c>
      <c r="K22" s="75">
        <f t="shared" si="5"/>
        <v>17.29</v>
      </c>
      <c r="L22" s="86">
        <v>0</v>
      </c>
      <c r="M22" s="86">
        <v>0</v>
      </c>
      <c r="N22" s="86">
        <v>220</v>
      </c>
      <c r="O22" s="86">
        <f t="shared" si="6"/>
        <v>220</v>
      </c>
      <c r="P22" s="87">
        <f t="shared" si="7"/>
        <v>0</v>
      </c>
      <c r="Q22" s="68">
        <f t="shared" si="2"/>
        <v>0</v>
      </c>
      <c r="R22" s="67">
        <f>K22*N22</f>
        <v>3803.7999999999997</v>
      </c>
      <c r="S22" s="69">
        <f t="shared" ref="S22:S23" si="9">SUM(P22:R22)</f>
        <v>3803.7999999999997</v>
      </c>
      <c r="T22" s="67">
        <f t="shared" ref="T22:T23" si="10">S22</f>
        <v>3803.7999999999997</v>
      </c>
      <c r="U22" s="67">
        <f t="shared" ref="U22:U23" si="11">S22</f>
        <v>3803.7999999999997</v>
      </c>
      <c r="V22" s="67">
        <f t="shared" ref="V22:V23" si="12">R22</f>
        <v>3803.7999999999997</v>
      </c>
    </row>
    <row r="23" spans="1:22" s="70" customFormat="1" ht="32.15" customHeight="1">
      <c r="A23" s="341"/>
      <c r="B23" s="342"/>
      <c r="C23" s="343"/>
      <c r="D23" s="343"/>
      <c r="E23" s="74" t="s">
        <v>271</v>
      </c>
      <c r="F23" s="92" t="s">
        <v>285</v>
      </c>
      <c r="G23" s="93" t="s">
        <v>292</v>
      </c>
      <c r="H23" s="81"/>
      <c r="I23" s="84">
        <v>0</v>
      </c>
      <c r="J23" s="84">
        <v>23.34</v>
      </c>
      <c r="K23" s="75">
        <f t="shared" si="5"/>
        <v>23.34</v>
      </c>
      <c r="L23" s="86">
        <v>0</v>
      </c>
      <c r="M23" s="86">
        <v>0</v>
      </c>
      <c r="N23" s="86">
        <v>100</v>
      </c>
      <c r="O23" s="86">
        <f t="shared" si="6"/>
        <v>100</v>
      </c>
      <c r="P23" s="87">
        <f t="shared" si="7"/>
        <v>0</v>
      </c>
      <c r="Q23" s="68">
        <f t="shared" si="2"/>
        <v>0</v>
      </c>
      <c r="R23" s="67">
        <f t="shared" ref="R23" si="13">K23*N23</f>
        <v>2334</v>
      </c>
      <c r="S23" s="69">
        <f t="shared" si="9"/>
        <v>2334</v>
      </c>
      <c r="T23" s="67">
        <f t="shared" si="10"/>
        <v>2334</v>
      </c>
      <c r="U23" s="67">
        <f t="shared" si="11"/>
        <v>2334</v>
      </c>
      <c r="V23" s="67">
        <f t="shared" si="12"/>
        <v>2334</v>
      </c>
    </row>
    <row r="24" spans="1:22" s="70" customFormat="1" ht="29.15" customHeight="1">
      <c r="A24" s="341"/>
      <c r="B24" s="342"/>
      <c r="C24" s="343"/>
      <c r="D24" s="343"/>
      <c r="E24" s="74" t="s">
        <v>271</v>
      </c>
      <c r="F24" s="92" t="s">
        <v>285</v>
      </c>
      <c r="G24" s="93" t="s">
        <v>293</v>
      </c>
      <c r="H24" s="81"/>
      <c r="I24" s="84">
        <v>0</v>
      </c>
      <c r="J24" s="84">
        <v>5.52</v>
      </c>
      <c r="K24" s="75">
        <f t="shared" si="5"/>
        <v>5.52</v>
      </c>
      <c r="L24" s="86">
        <v>0</v>
      </c>
      <c r="M24" s="86">
        <v>0</v>
      </c>
      <c r="N24" s="86">
        <v>3560</v>
      </c>
      <c r="O24" s="86">
        <f t="shared" si="6"/>
        <v>3560</v>
      </c>
      <c r="P24" s="87">
        <f t="shared" si="7"/>
        <v>0</v>
      </c>
      <c r="Q24" s="68">
        <f>M24*K24</f>
        <v>0</v>
      </c>
      <c r="R24" s="67">
        <f>K24*N24</f>
        <v>19651.199999999997</v>
      </c>
      <c r="S24" s="69">
        <f>SUM(P24:R24)</f>
        <v>19651.199999999997</v>
      </c>
      <c r="T24" s="67">
        <f>S24</f>
        <v>19651.199999999997</v>
      </c>
      <c r="U24" s="67">
        <f>S24</f>
        <v>19651.199999999997</v>
      </c>
      <c r="V24" s="67">
        <f>R24</f>
        <v>19651.199999999997</v>
      </c>
    </row>
    <row r="25" spans="1:22" s="70" customFormat="1" ht="34" customHeight="1">
      <c r="A25" s="315">
        <v>5</v>
      </c>
      <c r="B25" s="317" t="s">
        <v>294</v>
      </c>
      <c r="C25" s="319" t="s">
        <v>295</v>
      </c>
      <c r="D25" s="321" t="s">
        <v>270</v>
      </c>
      <c r="E25" s="66" t="s">
        <v>274</v>
      </c>
      <c r="F25" s="363" t="s">
        <v>296</v>
      </c>
      <c r="G25" s="365" t="s">
        <v>297</v>
      </c>
      <c r="H25" s="333" t="s">
        <v>273</v>
      </c>
      <c r="I25" s="335">
        <v>2.08</v>
      </c>
      <c r="J25" s="335">
        <v>2.21</v>
      </c>
      <c r="K25" s="335">
        <f t="shared" si="5"/>
        <v>0.12999999999999989</v>
      </c>
      <c r="L25" s="369">
        <v>267617</v>
      </c>
      <c r="M25" s="367">
        <v>0</v>
      </c>
      <c r="N25" s="369">
        <v>3082</v>
      </c>
      <c r="O25" s="351">
        <f t="shared" si="6"/>
        <v>270699</v>
      </c>
      <c r="P25" s="355">
        <f>L25*K25</f>
        <v>34790.20999999997</v>
      </c>
      <c r="Q25" s="335">
        <v>0</v>
      </c>
      <c r="R25" s="335">
        <f>N25*K25</f>
        <v>400.65999999999968</v>
      </c>
      <c r="S25" s="331">
        <f>SUM(P25:R26)</f>
        <v>35190.869999999966</v>
      </c>
      <c r="T25" s="335">
        <f>S25</f>
        <v>35190.869999999966</v>
      </c>
      <c r="U25" s="335">
        <f>S25</f>
        <v>35190.869999999966</v>
      </c>
      <c r="V25" s="335">
        <f>S25</f>
        <v>35190.869999999966</v>
      </c>
    </row>
    <row r="26" spans="1:22" s="70" customFormat="1" ht="25.4" customHeight="1">
      <c r="A26" s="341"/>
      <c r="B26" s="342"/>
      <c r="C26" s="343"/>
      <c r="D26" s="344"/>
      <c r="E26" s="74" t="s">
        <v>271</v>
      </c>
      <c r="F26" s="364"/>
      <c r="G26" s="366"/>
      <c r="H26" s="334"/>
      <c r="I26" s="336"/>
      <c r="J26" s="336"/>
      <c r="K26" s="336"/>
      <c r="L26" s="370"/>
      <c r="M26" s="368"/>
      <c r="N26" s="370"/>
      <c r="O26" s="352"/>
      <c r="P26" s="356"/>
      <c r="Q26" s="336"/>
      <c r="R26" s="336"/>
      <c r="S26" s="332"/>
      <c r="T26" s="336"/>
      <c r="U26" s="336"/>
      <c r="V26" s="336"/>
    </row>
    <row r="27" spans="1:22" s="70" customFormat="1" ht="27" customHeight="1">
      <c r="A27" s="341"/>
      <c r="B27" s="342"/>
      <c r="C27" s="343"/>
      <c r="D27" s="344"/>
      <c r="E27" s="66" t="s">
        <v>274</v>
      </c>
      <c r="F27" s="363" t="s">
        <v>298</v>
      </c>
      <c r="G27" s="365" t="s">
        <v>299</v>
      </c>
      <c r="H27" s="333" t="s">
        <v>273</v>
      </c>
      <c r="I27" s="335">
        <v>73.42</v>
      </c>
      <c r="J27" s="335">
        <v>119.11</v>
      </c>
      <c r="K27" s="335">
        <f t="shared" si="5"/>
        <v>45.69</v>
      </c>
      <c r="L27" s="369">
        <v>21360</v>
      </c>
      <c r="M27" s="367">
        <v>0</v>
      </c>
      <c r="N27" s="369">
        <v>1607</v>
      </c>
      <c r="O27" s="351">
        <f t="shared" si="6"/>
        <v>22967</v>
      </c>
      <c r="P27" s="355">
        <f>L27*K27</f>
        <v>975938.39999999991</v>
      </c>
      <c r="Q27" s="335">
        <v>0</v>
      </c>
      <c r="R27" s="335">
        <f>N27*K27</f>
        <v>73423.83</v>
      </c>
      <c r="S27" s="331">
        <f>SUM(P27:R28)</f>
        <v>1049362.23</v>
      </c>
      <c r="T27" s="335">
        <f>S27</f>
        <v>1049362.23</v>
      </c>
      <c r="U27" s="335">
        <f>S27</f>
        <v>1049362.23</v>
      </c>
      <c r="V27" s="335">
        <f>S27</f>
        <v>1049362.23</v>
      </c>
    </row>
    <row r="28" spans="1:22" s="70" customFormat="1" ht="24" customHeight="1">
      <c r="A28" s="341"/>
      <c r="B28" s="342"/>
      <c r="C28" s="343"/>
      <c r="D28" s="344"/>
      <c r="E28" s="74" t="s">
        <v>271</v>
      </c>
      <c r="F28" s="364"/>
      <c r="G28" s="366"/>
      <c r="H28" s="334"/>
      <c r="I28" s="336"/>
      <c r="J28" s="336"/>
      <c r="K28" s="336"/>
      <c r="L28" s="370"/>
      <c r="M28" s="368"/>
      <c r="N28" s="370"/>
      <c r="O28" s="352"/>
      <c r="P28" s="356"/>
      <c r="Q28" s="336"/>
      <c r="R28" s="336"/>
      <c r="S28" s="332"/>
      <c r="T28" s="336"/>
      <c r="U28" s="336"/>
      <c r="V28" s="336"/>
    </row>
    <row r="29" spans="1:22" s="70" customFormat="1" ht="29.15" customHeight="1">
      <c r="A29" s="341"/>
      <c r="B29" s="342"/>
      <c r="C29" s="343"/>
      <c r="D29" s="344"/>
      <c r="E29" s="66" t="s">
        <v>274</v>
      </c>
      <c r="F29" s="363" t="s">
        <v>300</v>
      </c>
      <c r="G29" s="365" t="s">
        <v>301</v>
      </c>
      <c r="H29" s="333" t="s">
        <v>273</v>
      </c>
      <c r="I29" s="335">
        <v>123.16</v>
      </c>
      <c r="J29" s="335">
        <v>168.17</v>
      </c>
      <c r="K29" s="335">
        <f t="shared" si="5"/>
        <v>45.009999999999991</v>
      </c>
      <c r="L29" s="369">
        <v>12652</v>
      </c>
      <c r="M29" s="367">
        <v>0</v>
      </c>
      <c r="N29" s="369">
        <v>1477</v>
      </c>
      <c r="O29" s="351">
        <f t="shared" si="6"/>
        <v>14129</v>
      </c>
      <c r="P29" s="355">
        <f>L29*K29</f>
        <v>569466.5199999999</v>
      </c>
      <c r="Q29" s="335">
        <v>0</v>
      </c>
      <c r="R29" s="335">
        <f>N29*K29</f>
        <v>66479.76999999999</v>
      </c>
      <c r="S29" s="331">
        <f>SUM(P29:R30)</f>
        <v>635946.28999999992</v>
      </c>
      <c r="T29" s="335">
        <f>S29</f>
        <v>635946.28999999992</v>
      </c>
      <c r="U29" s="335">
        <f>S29</f>
        <v>635946.28999999992</v>
      </c>
      <c r="V29" s="335">
        <f>S29</f>
        <v>635946.28999999992</v>
      </c>
    </row>
    <row r="30" spans="1:22" s="70" customFormat="1" ht="26.7" customHeight="1">
      <c r="A30" s="341"/>
      <c r="B30" s="342"/>
      <c r="C30" s="343"/>
      <c r="D30" s="344"/>
      <c r="E30" s="74" t="s">
        <v>271</v>
      </c>
      <c r="F30" s="364"/>
      <c r="G30" s="366"/>
      <c r="H30" s="334"/>
      <c r="I30" s="336"/>
      <c r="J30" s="336"/>
      <c r="K30" s="336"/>
      <c r="L30" s="370"/>
      <c r="M30" s="368"/>
      <c r="N30" s="370"/>
      <c r="O30" s="352"/>
      <c r="P30" s="356"/>
      <c r="Q30" s="336"/>
      <c r="R30" s="336"/>
      <c r="S30" s="332"/>
      <c r="T30" s="336"/>
      <c r="U30" s="336"/>
      <c r="V30" s="336"/>
    </row>
    <row r="31" spans="1:22" s="70" customFormat="1" ht="27.65" customHeight="1">
      <c r="A31" s="341"/>
      <c r="B31" s="342"/>
      <c r="C31" s="343"/>
      <c r="D31" s="344"/>
      <c r="E31" s="66" t="s">
        <v>274</v>
      </c>
      <c r="F31" s="363" t="s">
        <v>302</v>
      </c>
      <c r="G31" s="365" t="s">
        <v>303</v>
      </c>
      <c r="H31" s="333" t="s">
        <v>273</v>
      </c>
      <c r="I31" s="335">
        <v>342.87</v>
      </c>
      <c r="J31" s="335">
        <v>996.79</v>
      </c>
      <c r="K31" s="335">
        <f t="shared" si="5"/>
        <v>653.91999999999996</v>
      </c>
      <c r="L31" s="369">
        <v>172</v>
      </c>
      <c r="M31" s="367">
        <v>0</v>
      </c>
      <c r="N31" s="369">
        <v>628</v>
      </c>
      <c r="O31" s="351">
        <f t="shared" si="6"/>
        <v>800</v>
      </c>
      <c r="P31" s="355">
        <f>L31*K31</f>
        <v>112474.23999999999</v>
      </c>
      <c r="Q31" s="335">
        <v>0</v>
      </c>
      <c r="R31" s="335">
        <f>N31*K31</f>
        <v>410661.75999999995</v>
      </c>
      <c r="S31" s="331">
        <f>SUM(P31:R32)</f>
        <v>523135.99999999994</v>
      </c>
      <c r="T31" s="335">
        <f>S31</f>
        <v>523135.99999999994</v>
      </c>
      <c r="U31" s="335">
        <f>S31</f>
        <v>523135.99999999994</v>
      </c>
      <c r="V31" s="335">
        <f>S31</f>
        <v>523135.99999999994</v>
      </c>
    </row>
    <row r="32" spans="1:22" s="70" customFormat="1" ht="25" customHeight="1">
      <c r="A32" s="341"/>
      <c r="B32" s="342"/>
      <c r="C32" s="343"/>
      <c r="D32" s="322"/>
      <c r="E32" s="74" t="s">
        <v>271</v>
      </c>
      <c r="F32" s="364"/>
      <c r="G32" s="366"/>
      <c r="H32" s="334"/>
      <c r="I32" s="336"/>
      <c r="J32" s="336"/>
      <c r="K32" s="336"/>
      <c r="L32" s="370"/>
      <c r="M32" s="368"/>
      <c r="N32" s="370"/>
      <c r="O32" s="352"/>
      <c r="P32" s="356"/>
      <c r="Q32" s="336"/>
      <c r="R32" s="336"/>
      <c r="S32" s="332"/>
      <c r="T32" s="336"/>
      <c r="U32" s="336"/>
      <c r="V32" s="336"/>
    </row>
    <row r="33" spans="1:22" s="70" customFormat="1" ht="25.75">
      <c r="A33" s="316"/>
      <c r="B33" s="318"/>
      <c r="C33" s="320"/>
      <c r="D33" s="94" t="s">
        <v>284</v>
      </c>
      <c r="E33" s="66" t="s">
        <v>274</v>
      </c>
      <c r="F33" s="92" t="s">
        <v>285</v>
      </c>
      <c r="G33" s="95" t="s">
        <v>304</v>
      </c>
      <c r="H33" s="81"/>
      <c r="I33" s="84">
        <v>0</v>
      </c>
      <c r="J33" s="84">
        <v>524.49</v>
      </c>
      <c r="K33" s="75">
        <f t="shared" si="5"/>
        <v>524.49</v>
      </c>
      <c r="L33" s="96">
        <v>900</v>
      </c>
      <c r="M33" s="97">
        <v>0</v>
      </c>
      <c r="N33" s="96">
        <v>0</v>
      </c>
      <c r="O33" s="86">
        <f t="shared" si="6"/>
        <v>900</v>
      </c>
      <c r="P33" s="87">
        <f t="shared" si="7"/>
        <v>472041</v>
      </c>
      <c r="Q33" s="67">
        <f t="shared" ref="Q33:Q54" si="14">K33*M33</f>
        <v>0</v>
      </c>
      <c r="R33" s="67">
        <f t="shared" ref="R33:R47" si="15">K33*N33</f>
        <v>0</v>
      </c>
      <c r="S33" s="69">
        <f>SUM(P33:R33)</f>
        <v>472041</v>
      </c>
      <c r="T33" s="67">
        <f>S33</f>
        <v>472041</v>
      </c>
      <c r="U33" s="67">
        <f>S33</f>
        <v>472041</v>
      </c>
      <c r="V33" s="67">
        <f>S33</f>
        <v>472041</v>
      </c>
    </row>
    <row r="34" spans="1:22" s="70" customFormat="1" ht="25.75">
      <c r="A34" s="315">
        <v>6</v>
      </c>
      <c r="B34" s="317" t="s">
        <v>305</v>
      </c>
      <c r="C34" s="319" t="s">
        <v>306</v>
      </c>
      <c r="D34" s="321" t="s">
        <v>270</v>
      </c>
      <c r="E34" s="81" t="s">
        <v>271</v>
      </c>
      <c r="F34" s="98" t="s">
        <v>307</v>
      </c>
      <c r="G34" s="99" t="s">
        <v>308</v>
      </c>
      <c r="H34" s="81" t="s">
        <v>273</v>
      </c>
      <c r="I34" s="84">
        <v>27.04</v>
      </c>
      <c r="J34" s="84">
        <v>91.96</v>
      </c>
      <c r="K34" s="75">
        <f t="shared" si="5"/>
        <v>64.919999999999987</v>
      </c>
      <c r="L34" s="77">
        <v>0</v>
      </c>
      <c r="M34" s="77">
        <v>0</v>
      </c>
      <c r="N34" s="77">
        <v>33</v>
      </c>
      <c r="O34" s="86">
        <f t="shared" si="6"/>
        <v>33</v>
      </c>
      <c r="P34" s="87">
        <f t="shared" si="7"/>
        <v>0</v>
      </c>
      <c r="Q34" s="67">
        <f t="shared" si="14"/>
        <v>0</v>
      </c>
      <c r="R34" s="67">
        <f>K34*N34-4*33</f>
        <v>2010.3599999999997</v>
      </c>
      <c r="S34" s="69">
        <f>SUM(P34:R34)</f>
        <v>2010.3599999999997</v>
      </c>
      <c r="T34" s="67">
        <f>S34</f>
        <v>2010.3599999999997</v>
      </c>
      <c r="U34" s="67">
        <f>S34</f>
        <v>2010.3599999999997</v>
      </c>
      <c r="V34" s="67">
        <f>S34</f>
        <v>2010.3599999999997</v>
      </c>
    </row>
    <row r="35" spans="1:22" s="70" customFormat="1" ht="25.5" customHeight="1">
      <c r="A35" s="341"/>
      <c r="B35" s="342"/>
      <c r="C35" s="343"/>
      <c r="D35" s="344"/>
      <c r="E35" s="81" t="s">
        <v>271</v>
      </c>
      <c r="F35" s="98" t="s">
        <v>309</v>
      </c>
      <c r="G35" s="100" t="s">
        <v>310</v>
      </c>
      <c r="H35" s="81" t="s">
        <v>273</v>
      </c>
      <c r="I35" s="84">
        <v>28.52</v>
      </c>
      <c r="J35" s="84">
        <v>98.99</v>
      </c>
      <c r="K35" s="75">
        <f t="shared" si="5"/>
        <v>70.47</v>
      </c>
      <c r="L35" s="77">
        <v>0</v>
      </c>
      <c r="M35" s="77">
        <v>0</v>
      </c>
      <c r="N35" s="77">
        <v>5</v>
      </c>
      <c r="O35" s="86">
        <f t="shared" si="6"/>
        <v>5</v>
      </c>
      <c r="P35" s="87">
        <f t="shared" si="7"/>
        <v>0</v>
      </c>
      <c r="Q35" s="67">
        <f t="shared" si="14"/>
        <v>0</v>
      </c>
      <c r="R35" s="67">
        <f>K35*N35</f>
        <v>352.35</v>
      </c>
      <c r="S35" s="69">
        <f t="shared" ref="S35:S36" si="16">SUM(P35:R35)</f>
        <v>352.35</v>
      </c>
      <c r="T35" s="67">
        <f t="shared" ref="T35:T36" si="17">S35</f>
        <v>352.35</v>
      </c>
      <c r="U35" s="67">
        <f t="shared" ref="U35:U36" si="18">S35</f>
        <v>352.35</v>
      </c>
      <c r="V35" s="67">
        <f t="shared" ref="V35:V36" si="19">S35</f>
        <v>352.35</v>
      </c>
    </row>
    <row r="36" spans="1:22" s="70" customFormat="1" ht="25.75">
      <c r="A36" s="341"/>
      <c r="B36" s="342"/>
      <c r="C36" s="343"/>
      <c r="D36" s="344"/>
      <c r="E36" s="81" t="s">
        <v>271</v>
      </c>
      <c r="F36" s="98" t="s">
        <v>311</v>
      </c>
      <c r="G36" s="100" t="s">
        <v>312</v>
      </c>
      <c r="H36" s="81" t="s">
        <v>273</v>
      </c>
      <c r="I36" s="84">
        <v>161.83000000000001</v>
      </c>
      <c r="J36" s="84">
        <v>369.6</v>
      </c>
      <c r="K36" s="75">
        <f t="shared" si="5"/>
        <v>207.77</v>
      </c>
      <c r="L36" s="77">
        <v>0</v>
      </c>
      <c r="M36" s="77">
        <v>0</v>
      </c>
      <c r="N36" s="77">
        <v>4</v>
      </c>
      <c r="O36" s="86">
        <f t="shared" si="6"/>
        <v>4</v>
      </c>
      <c r="P36" s="87">
        <f t="shared" si="7"/>
        <v>0</v>
      </c>
      <c r="Q36" s="67">
        <f t="shared" si="14"/>
        <v>0</v>
      </c>
      <c r="R36" s="67">
        <f t="shared" si="15"/>
        <v>831.08</v>
      </c>
      <c r="S36" s="69">
        <f t="shared" si="16"/>
        <v>831.08</v>
      </c>
      <c r="T36" s="67">
        <f t="shared" si="17"/>
        <v>831.08</v>
      </c>
      <c r="U36" s="67">
        <f t="shared" si="18"/>
        <v>831.08</v>
      </c>
      <c r="V36" s="67">
        <f t="shared" si="19"/>
        <v>831.08</v>
      </c>
    </row>
    <row r="37" spans="1:22" s="70" customFormat="1">
      <c r="A37" s="341"/>
      <c r="B37" s="342"/>
      <c r="C37" s="343"/>
      <c r="D37" s="344"/>
      <c r="E37" s="66"/>
      <c r="F37" s="371" t="s">
        <v>313</v>
      </c>
      <c r="G37" s="365" t="s">
        <v>314</v>
      </c>
      <c r="H37" s="333" t="s">
        <v>273</v>
      </c>
      <c r="I37" s="335">
        <v>2047.17</v>
      </c>
      <c r="J37" s="335">
        <v>3628.8</v>
      </c>
      <c r="K37" s="335">
        <f t="shared" si="5"/>
        <v>1581.63</v>
      </c>
      <c r="L37" s="351">
        <v>0</v>
      </c>
      <c r="M37" s="351">
        <v>0</v>
      </c>
      <c r="N37" s="351">
        <v>50</v>
      </c>
      <c r="O37" s="351">
        <f t="shared" si="6"/>
        <v>50</v>
      </c>
      <c r="P37" s="355">
        <f t="shared" si="7"/>
        <v>0</v>
      </c>
      <c r="Q37" s="335">
        <f t="shared" si="14"/>
        <v>0</v>
      </c>
      <c r="R37" s="335">
        <f t="shared" si="15"/>
        <v>79081.5</v>
      </c>
      <c r="S37" s="331">
        <f>SUM(P37:R38)</f>
        <v>79081.5</v>
      </c>
      <c r="T37" s="335">
        <f>S37</f>
        <v>79081.5</v>
      </c>
      <c r="U37" s="335">
        <f>S37</f>
        <v>79081.5</v>
      </c>
      <c r="V37" s="335">
        <f>S37</f>
        <v>79081.5</v>
      </c>
    </row>
    <row r="38" spans="1:22" s="70" customFormat="1" ht="25.75">
      <c r="A38" s="341"/>
      <c r="B38" s="342"/>
      <c r="C38" s="343"/>
      <c r="D38" s="344"/>
      <c r="E38" s="74" t="s">
        <v>271</v>
      </c>
      <c r="F38" s="372"/>
      <c r="G38" s="366"/>
      <c r="H38" s="334"/>
      <c r="I38" s="336"/>
      <c r="J38" s="336"/>
      <c r="K38" s="336"/>
      <c r="L38" s="352"/>
      <c r="M38" s="352"/>
      <c r="N38" s="352"/>
      <c r="O38" s="352"/>
      <c r="P38" s="356"/>
      <c r="Q38" s="336"/>
      <c r="R38" s="336"/>
      <c r="S38" s="332"/>
      <c r="T38" s="336"/>
      <c r="U38" s="336"/>
      <c r="V38" s="336"/>
    </row>
    <row r="39" spans="1:22" s="70" customFormat="1" ht="25.75">
      <c r="A39" s="341"/>
      <c r="B39" s="342"/>
      <c r="C39" s="343"/>
      <c r="D39" s="344"/>
      <c r="E39" s="81" t="s">
        <v>271</v>
      </c>
      <c r="F39" s="98" t="s">
        <v>315</v>
      </c>
      <c r="G39" s="100" t="s">
        <v>316</v>
      </c>
      <c r="H39" s="81" t="s">
        <v>273</v>
      </c>
      <c r="I39" s="84">
        <v>51.2</v>
      </c>
      <c r="J39" s="84">
        <v>583.84</v>
      </c>
      <c r="K39" s="75">
        <f t="shared" si="5"/>
        <v>532.64</v>
      </c>
      <c r="L39" s="77">
        <v>0</v>
      </c>
      <c r="M39" s="77">
        <v>0</v>
      </c>
      <c r="N39" s="77">
        <v>811</v>
      </c>
      <c r="O39" s="86">
        <f t="shared" si="6"/>
        <v>811</v>
      </c>
      <c r="P39" s="87">
        <f t="shared" si="7"/>
        <v>0</v>
      </c>
      <c r="Q39" s="67">
        <f t="shared" si="14"/>
        <v>0</v>
      </c>
      <c r="R39" s="67">
        <f t="shared" si="15"/>
        <v>431971.04</v>
      </c>
      <c r="S39" s="69">
        <f>SUM(P39:R39)</f>
        <v>431971.04</v>
      </c>
      <c r="T39" s="67">
        <f>S39</f>
        <v>431971.04</v>
      </c>
      <c r="U39" s="67">
        <f>S39</f>
        <v>431971.04</v>
      </c>
      <c r="V39" s="67">
        <f>S39</f>
        <v>431971.04</v>
      </c>
    </row>
    <row r="40" spans="1:22" s="70" customFormat="1" ht="25.75">
      <c r="A40" s="341"/>
      <c r="B40" s="342"/>
      <c r="C40" s="343"/>
      <c r="D40" s="344"/>
      <c r="E40" s="81" t="s">
        <v>271</v>
      </c>
      <c r="F40" s="98" t="s">
        <v>317</v>
      </c>
      <c r="G40" s="100" t="s">
        <v>318</v>
      </c>
      <c r="H40" s="81" t="s">
        <v>319</v>
      </c>
      <c r="I40" s="84">
        <v>402.66</v>
      </c>
      <c r="J40" s="84">
        <v>4779.91</v>
      </c>
      <c r="K40" s="75">
        <f>J40-I40-4</f>
        <v>4373.25</v>
      </c>
      <c r="L40" s="77">
        <v>0</v>
      </c>
      <c r="M40" s="77">
        <v>0</v>
      </c>
      <c r="N40" s="77">
        <v>594</v>
      </c>
      <c r="O40" s="86">
        <f t="shared" si="6"/>
        <v>594</v>
      </c>
      <c r="P40" s="87">
        <f t="shared" si="7"/>
        <v>0</v>
      </c>
      <c r="Q40" s="67">
        <f t="shared" si="14"/>
        <v>0</v>
      </c>
      <c r="R40" s="67">
        <f t="shared" si="15"/>
        <v>2597710.5</v>
      </c>
      <c r="S40" s="69">
        <f t="shared" ref="S40:S41" si="20">SUM(P40:R40)</f>
        <v>2597710.5</v>
      </c>
      <c r="T40" s="67">
        <f t="shared" ref="T40:T41" si="21">S40</f>
        <v>2597710.5</v>
      </c>
      <c r="U40" s="67">
        <f t="shared" ref="U40:U41" si="22">S40</f>
        <v>2597710.5</v>
      </c>
      <c r="V40" s="67">
        <f t="shared" ref="V40:V41" si="23">S40</f>
        <v>2597710.5</v>
      </c>
    </row>
    <row r="41" spans="1:22" s="70" customFormat="1" ht="25.75">
      <c r="A41" s="341"/>
      <c r="B41" s="342"/>
      <c r="C41" s="343"/>
      <c r="D41" s="344"/>
      <c r="E41" s="81" t="s">
        <v>271</v>
      </c>
      <c r="F41" s="98" t="s">
        <v>320</v>
      </c>
      <c r="G41" s="100" t="s">
        <v>321</v>
      </c>
      <c r="H41" s="81" t="s">
        <v>322</v>
      </c>
      <c r="I41" s="84">
        <v>727.44</v>
      </c>
      <c r="J41" s="84">
        <v>2339.9</v>
      </c>
      <c r="K41" s="75">
        <f t="shared" si="5"/>
        <v>1612.46</v>
      </c>
      <c r="L41" s="77">
        <v>0</v>
      </c>
      <c r="M41" s="77">
        <v>0</v>
      </c>
      <c r="N41" s="77">
        <v>803</v>
      </c>
      <c r="O41" s="86">
        <f t="shared" si="6"/>
        <v>803</v>
      </c>
      <c r="P41" s="87">
        <f t="shared" si="7"/>
        <v>0</v>
      </c>
      <c r="Q41" s="67">
        <f t="shared" si="14"/>
        <v>0</v>
      </c>
      <c r="R41" s="67">
        <f t="shared" si="15"/>
        <v>1294805.3800000001</v>
      </c>
      <c r="S41" s="69">
        <f t="shared" si="20"/>
        <v>1294805.3800000001</v>
      </c>
      <c r="T41" s="67">
        <f t="shared" si="21"/>
        <v>1294805.3800000001</v>
      </c>
      <c r="U41" s="67">
        <f t="shared" si="22"/>
        <v>1294805.3800000001</v>
      </c>
      <c r="V41" s="67">
        <f t="shared" si="23"/>
        <v>1294805.3800000001</v>
      </c>
    </row>
    <row r="42" spans="1:22" s="70" customFormat="1" ht="40.4" customHeight="1">
      <c r="A42" s="341"/>
      <c r="B42" s="342"/>
      <c r="C42" s="343"/>
      <c r="D42" s="344"/>
      <c r="E42" s="81" t="s">
        <v>271</v>
      </c>
      <c r="F42" s="98" t="s">
        <v>323</v>
      </c>
      <c r="G42" s="100" t="s">
        <v>324</v>
      </c>
      <c r="H42" s="81" t="s">
        <v>325</v>
      </c>
      <c r="I42" s="84">
        <v>174.35</v>
      </c>
      <c r="J42" s="84">
        <v>1176.1199999999999</v>
      </c>
      <c r="K42" s="75">
        <f t="shared" si="5"/>
        <v>1001.7699999999999</v>
      </c>
      <c r="L42" s="77">
        <v>0</v>
      </c>
      <c r="M42" s="77">
        <v>0</v>
      </c>
      <c r="N42" s="77">
        <v>803</v>
      </c>
      <c r="O42" s="86">
        <f t="shared" si="6"/>
        <v>803</v>
      </c>
      <c r="P42" s="87">
        <f t="shared" si="7"/>
        <v>0</v>
      </c>
      <c r="Q42" s="67">
        <f t="shared" si="14"/>
        <v>0</v>
      </c>
      <c r="R42" s="67">
        <f t="shared" si="15"/>
        <v>804421.30999999994</v>
      </c>
      <c r="S42" s="69">
        <f>SUM(P42:R42)</f>
        <v>804421.30999999994</v>
      </c>
      <c r="T42" s="67">
        <f>S42</f>
        <v>804421.30999999994</v>
      </c>
      <c r="U42" s="67">
        <f>S42</f>
        <v>804421.30999999994</v>
      </c>
      <c r="V42" s="67">
        <f>S42</f>
        <v>804421.30999999994</v>
      </c>
    </row>
    <row r="43" spans="1:22" s="70" customFormat="1" ht="13.75" customHeight="1">
      <c r="A43" s="341"/>
      <c r="B43" s="342"/>
      <c r="C43" s="343"/>
      <c r="D43" s="344"/>
      <c r="E43" s="66"/>
      <c r="F43" s="371" t="s">
        <v>326</v>
      </c>
      <c r="G43" s="365" t="s">
        <v>327</v>
      </c>
      <c r="H43" s="333" t="s">
        <v>273</v>
      </c>
      <c r="I43" s="335">
        <v>331.39</v>
      </c>
      <c r="J43" s="335">
        <v>7310.11</v>
      </c>
      <c r="K43" s="335">
        <f t="shared" si="5"/>
        <v>6978.7199999999993</v>
      </c>
      <c r="L43" s="351">
        <v>0</v>
      </c>
      <c r="M43" s="351">
        <v>0</v>
      </c>
      <c r="N43" s="351">
        <v>21</v>
      </c>
      <c r="O43" s="351">
        <f t="shared" si="6"/>
        <v>21</v>
      </c>
      <c r="P43" s="355">
        <f t="shared" si="7"/>
        <v>0</v>
      </c>
      <c r="Q43" s="335">
        <f t="shared" si="14"/>
        <v>0</v>
      </c>
      <c r="R43" s="335">
        <f t="shared" si="15"/>
        <v>146553.12</v>
      </c>
      <c r="S43" s="331">
        <f>SUM(P43:R44)</f>
        <v>146553.12</v>
      </c>
      <c r="T43" s="335">
        <f>S43</f>
        <v>146553.12</v>
      </c>
      <c r="U43" s="335">
        <f>S43</f>
        <v>146553.12</v>
      </c>
      <c r="V43" s="335">
        <f>S43</f>
        <v>146553.12</v>
      </c>
    </row>
    <row r="44" spans="1:22" s="70" customFormat="1" ht="24" customHeight="1">
      <c r="A44" s="316"/>
      <c r="B44" s="318"/>
      <c r="C44" s="320"/>
      <c r="D44" s="322"/>
      <c r="E44" s="74" t="s">
        <v>271</v>
      </c>
      <c r="F44" s="372"/>
      <c r="G44" s="366"/>
      <c r="H44" s="334"/>
      <c r="I44" s="336"/>
      <c r="J44" s="336"/>
      <c r="K44" s="336"/>
      <c r="L44" s="352"/>
      <c r="M44" s="352"/>
      <c r="N44" s="352"/>
      <c r="O44" s="352"/>
      <c r="P44" s="356"/>
      <c r="Q44" s="336"/>
      <c r="R44" s="336"/>
      <c r="S44" s="332"/>
      <c r="T44" s="336"/>
      <c r="U44" s="336"/>
      <c r="V44" s="336"/>
    </row>
    <row r="45" spans="1:22" s="70" customFormat="1" ht="25.75">
      <c r="A45" s="315">
        <v>7</v>
      </c>
      <c r="B45" s="317" t="s">
        <v>328</v>
      </c>
      <c r="C45" s="319" t="s">
        <v>329</v>
      </c>
      <c r="D45" s="321" t="s">
        <v>270</v>
      </c>
      <c r="E45" s="101" t="s">
        <v>274</v>
      </c>
      <c r="F45" s="102">
        <v>50226</v>
      </c>
      <c r="G45" s="103" t="s">
        <v>330</v>
      </c>
      <c r="H45" s="81" t="s">
        <v>273</v>
      </c>
      <c r="I45" s="84">
        <v>56.56</v>
      </c>
      <c r="J45" s="84">
        <v>271.72000000000003</v>
      </c>
      <c r="K45" s="75">
        <f t="shared" si="5"/>
        <v>215.16000000000003</v>
      </c>
      <c r="L45" s="77">
        <v>458</v>
      </c>
      <c r="M45" s="77">
        <v>0</v>
      </c>
      <c r="N45" s="77">
        <v>0</v>
      </c>
      <c r="O45" s="86">
        <f t="shared" si="6"/>
        <v>458</v>
      </c>
      <c r="P45" s="87">
        <f t="shared" si="7"/>
        <v>98543.280000000013</v>
      </c>
      <c r="Q45" s="67">
        <f t="shared" si="14"/>
        <v>0</v>
      </c>
      <c r="R45" s="67">
        <f t="shared" si="15"/>
        <v>0</v>
      </c>
      <c r="S45" s="69">
        <f>SUM(P45:R45)</f>
        <v>98543.280000000013</v>
      </c>
      <c r="T45" s="67">
        <f>S45</f>
        <v>98543.280000000013</v>
      </c>
      <c r="U45" s="67">
        <f>S45</f>
        <v>98543.280000000013</v>
      </c>
      <c r="V45" s="67">
        <f>S45</f>
        <v>98543.280000000013</v>
      </c>
    </row>
    <row r="46" spans="1:22" s="70" customFormat="1" ht="25.75">
      <c r="A46" s="341"/>
      <c r="B46" s="342"/>
      <c r="C46" s="343"/>
      <c r="D46" s="344"/>
      <c r="E46" s="66" t="s">
        <v>271</v>
      </c>
      <c r="F46" s="102">
        <v>50229</v>
      </c>
      <c r="G46" s="100" t="s">
        <v>331</v>
      </c>
      <c r="H46" s="81" t="s">
        <v>273</v>
      </c>
      <c r="I46" s="84">
        <v>60.34</v>
      </c>
      <c r="J46" s="84">
        <v>305.77999999999997</v>
      </c>
      <c r="K46" s="75">
        <f t="shared" si="5"/>
        <v>245.43999999999997</v>
      </c>
      <c r="L46" s="77">
        <v>0</v>
      </c>
      <c r="M46" s="77">
        <v>0</v>
      </c>
      <c r="N46" s="77">
        <v>435</v>
      </c>
      <c r="O46" s="86">
        <f t="shared" si="6"/>
        <v>435</v>
      </c>
      <c r="P46" s="87">
        <f t="shared" si="7"/>
        <v>0</v>
      </c>
      <c r="Q46" s="67">
        <f t="shared" si="14"/>
        <v>0</v>
      </c>
      <c r="R46" s="67">
        <f>K46*N46</f>
        <v>106766.39999999998</v>
      </c>
      <c r="S46" s="69">
        <f t="shared" ref="S46:S48" si="24">SUM(P46:R46)</f>
        <v>106766.39999999998</v>
      </c>
      <c r="T46" s="67">
        <f t="shared" ref="T46:T48" si="25">S46</f>
        <v>106766.39999999998</v>
      </c>
      <c r="U46" s="67">
        <f t="shared" ref="U46:U48" si="26">S46</f>
        <v>106766.39999999998</v>
      </c>
      <c r="V46" s="67">
        <f t="shared" ref="V46:V48" si="27">S46</f>
        <v>106766.39999999998</v>
      </c>
    </row>
    <row r="47" spans="1:22" s="70" customFormat="1" ht="25.75">
      <c r="A47" s="341"/>
      <c r="B47" s="342"/>
      <c r="C47" s="343"/>
      <c r="D47" s="344"/>
      <c r="E47" s="66" t="s">
        <v>271</v>
      </c>
      <c r="F47" s="102">
        <v>50241</v>
      </c>
      <c r="G47" s="104" t="s">
        <v>332</v>
      </c>
      <c r="H47" s="81" t="s">
        <v>273</v>
      </c>
      <c r="I47" s="84">
        <v>24.11</v>
      </c>
      <c r="J47" s="84">
        <v>106.22</v>
      </c>
      <c r="K47" s="75">
        <f t="shared" si="5"/>
        <v>82.11</v>
      </c>
      <c r="L47" s="77">
        <v>0</v>
      </c>
      <c r="M47" s="77">
        <v>0</v>
      </c>
      <c r="N47" s="77">
        <v>1155</v>
      </c>
      <c r="O47" s="86">
        <f t="shared" si="6"/>
        <v>1155</v>
      </c>
      <c r="P47" s="87">
        <f t="shared" si="7"/>
        <v>0</v>
      </c>
      <c r="Q47" s="67">
        <f t="shared" si="14"/>
        <v>0</v>
      </c>
      <c r="R47" s="67">
        <f t="shared" si="15"/>
        <v>94837.05</v>
      </c>
      <c r="S47" s="69">
        <f t="shared" si="24"/>
        <v>94837.05</v>
      </c>
      <c r="T47" s="67">
        <f t="shared" si="25"/>
        <v>94837.05</v>
      </c>
      <c r="U47" s="67">
        <f t="shared" si="26"/>
        <v>94837.05</v>
      </c>
      <c r="V47" s="67">
        <f t="shared" si="27"/>
        <v>94837.05</v>
      </c>
    </row>
    <row r="48" spans="1:22" s="70" customFormat="1" ht="25.75">
      <c r="A48" s="341"/>
      <c r="B48" s="342"/>
      <c r="C48" s="343"/>
      <c r="D48" s="344"/>
      <c r="E48" s="66" t="s">
        <v>271</v>
      </c>
      <c r="F48" s="105">
        <v>50260</v>
      </c>
      <c r="G48" s="104" t="s">
        <v>333</v>
      </c>
      <c r="H48" s="81" t="s">
        <v>273</v>
      </c>
      <c r="I48" s="84">
        <v>58.32</v>
      </c>
      <c r="J48" s="84">
        <v>128.35</v>
      </c>
      <c r="K48" s="75">
        <f t="shared" si="5"/>
        <v>70.03</v>
      </c>
      <c r="L48" s="77">
        <v>0</v>
      </c>
      <c r="M48" s="77">
        <v>0</v>
      </c>
      <c r="N48" s="77">
        <v>773</v>
      </c>
      <c r="O48" s="86">
        <f t="shared" si="6"/>
        <v>773</v>
      </c>
      <c r="P48" s="87">
        <f t="shared" si="7"/>
        <v>0</v>
      </c>
      <c r="Q48" s="67">
        <f t="shared" si="14"/>
        <v>0</v>
      </c>
      <c r="R48" s="67">
        <f>K48*N48</f>
        <v>54133.19</v>
      </c>
      <c r="S48" s="69">
        <f t="shared" si="24"/>
        <v>54133.19</v>
      </c>
      <c r="T48" s="67">
        <f t="shared" si="25"/>
        <v>54133.19</v>
      </c>
      <c r="U48" s="67">
        <f t="shared" si="26"/>
        <v>54133.19</v>
      </c>
      <c r="V48" s="67">
        <f t="shared" si="27"/>
        <v>54133.19</v>
      </c>
    </row>
    <row r="49" spans="1:22" s="70" customFormat="1" ht="43.5" customHeight="1">
      <c r="A49" s="102">
        <v>8</v>
      </c>
      <c r="B49" s="106" t="s">
        <v>334</v>
      </c>
      <c r="C49" s="94" t="s">
        <v>335</v>
      </c>
      <c r="D49" s="94" t="s">
        <v>284</v>
      </c>
      <c r="E49" s="81" t="s">
        <v>336</v>
      </c>
      <c r="F49" s="102">
        <v>60153</v>
      </c>
      <c r="G49" s="94" t="s">
        <v>337</v>
      </c>
      <c r="H49" s="81" t="s">
        <v>273</v>
      </c>
      <c r="I49" s="84">
        <v>13.38</v>
      </c>
      <c r="J49" s="84"/>
      <c r="K49" s="84">
        <v>13.38</v>
      </c>
      <c r="L49" s="86">
        <v>483</v>
      </c>
      <c r="M49" s="86">
        <v>0</v>
      </c>
      <c r="N49" s="86">
        <v>0</v>
      </c>
      <c r="O49" s="86">
        <f t="shared" ref="O49:O59" si="28">SUM(L49:N49)</f>
        <v>483</v>
      </c>
      <c r="P49" s="87">
        <f t="shared" si="7"/>
        <v>6462.54</v>
      </c>
      <c r="Q49" s="67">
        <f t="shared" si="14"/>
        <v>0</v>
      </c>
      <c r="R49" s="67">
        <v>0</v>
      </c>
      <c r="S49" s="69">
        <f>SUM(P49:R49)</f>
        <v>6462.54</v>
      </c>
      <c r="T49" s="84">
        <f>S49</f>
        <v>6462.54</v>
      </c>
      <c r="U49" s="84">
        <f>S49</f>
        <v>6462.54</v>
      </c>
      <c r="V49" s="84">
        <f>S49</f>
        <v>6462.54</v>
      </c>
    </row>
    <row r="50" spans="1:22" s="70" customFormat="1" ht="45" customHeight="1">
      <c r="A50" s="71">
        <v>9</v>
      </c>
      <c r="B50" s="72" t="s">
        <v>338</v>
      </c>
      <c r="C50" s="73" t="s">
        <v>339</v>
      </c>
      <c r="D50" s="79" t="s">
        <v>284</v>
      </c>
      <c r="E50" s="107" t="s">
        <v>271</v>
      </c>
      <c r="F50" s="105" t="s">
        <v>285</v>
      </c>
      <c r="G50" s="94" t="s">
        <v>339</v>
      </c>
      <c r="H50" s="81"/>
      <c r="I50" s="84">
        <v>0</v>
      </c>
      <c r="J50" s="84">
        <v>141.86000000000001</v>
      </c>
      <c r="K50" s="84">
        <f t="shared" ref="K50:K52" si="29">J50-I50</f>
        <v>141.86000000000001</v>
      </c>
      <c r="L50" s="86">
        <v>0</v>
      </c>
      <c r="M50" s="86">
        <v>0</v>
      </c>
      <c r="N50" s="86">
        <v>100</v>
      </c>
      <c r="O50" s="86">
        <f t="shared" si="28"/>
        <v>100</v>
      </c>
      <c r="P50" s="87">
        <f t="shared" si="7"/>
        <v>0</v>
      </c>
      <c r="Q50" s="67">
        <f t="shared" si="14"/>
        <v>0</v>
      </c>
      <c r="R50" s="67">
        <f t="shared" ref="R50:R55" si="30">K50*N50</f>
        <v>14186.000000000002</v>
      </c>
      <c r="S50" s="69">
        <f>SUM(P50:R50)</f>
        <v>14186.000000000002</v>
      </c>
      <c r="T50" s="84">
        <f>S50</f>
        <v>14186.000000000002</v>
      </c>
      <c r="U50" s="84">
        <f>S50</f>
        <v>14186.000000000002</v>
      </c>
      <c r="V50" s="84">
        <f>S50</f>
        <v>14186.000000000002</v>
      </c>
    </row>
    <row r="51" spans="1:22" s="70" customFormat="1" ht="34.75" customHeight="1">
      <c r="A51" s="315">
        <v>10</v>
      </c>
      <c r="B51" s="317" t="s">
        <v>340</v>
      </c>
      <c r="C51" s="108" t="s">
        <v>341</v>
      </c>
      <c r="D51" s="108" t="s">
        <v>284</v>
      </c>
      <c r="E51" s="109" t="s">
        <v>271</v>
      </c>
      <c r="F51" s="105" t="s">
        <v>285</v>
      </c>
      <c r="G51" s="94" t="s">
        <v>342</v>
      </c>
      <c r="H51" s="81"/>
      <c r="I51" s="84">
        <v>0</v>
      </c>
      <c r="J51" s="84">
        <v>3503.38</v>
      </c>
      <c r="K51" s="84">
        <f t="shared" si="29"/>
        <v>3503.38</v>
      </c>
      <c r="L51" s="86">
        <v>0</v>
      </c>
      <c r="M51" s="86">
        <v>0</v>
      </c>
      <c r="N51" s="86">
        <v>30</v>
      </c>
      <c r="O51" s="86">
        <f t="shared" si="28"/>
        <v>30</v>
      </c>
      <c r="P51" s="87">
        <f t="shared" si="7"/>
        <v>0</v>
      </c>
      <c r="Q51" s="67">
        <f t="shared" si="14"/>
        <v>0</v>
      </c>
      <c r="R51" s="67">
        <f t="shared" si="30"/>
        <v>105101.40000000001</v>
      </c>
      <c r="S51" s="69">
        <f>SUM(P51:R51)</f>
        <v>105101.40000000001</v>
      </c>
      <c r="T51" s="84">
        <f>S51</f>
        <v>105101.40000000001</v>
      </c>
      <c r="U51" s="84">
        <f>S51</f>
        <v>105101.40000000001</v>
      </c>
      <c r="V51" s="84">
        <f>S51</f>
        <v>105101.40000000001</v>
      </c>
    </row>
    <row r="52" spans="1:22" s="70" customFormat="1" ht="36.75" customHeight="1">
      <c r="A52" s="316"/>
      <c r="B52" s="318"/>
      <c r="C52" s="110"/>
      <c r="D52" s="110"/>
      <c r="E52" s="109" t="s">
        <v>271</v>
      </c>
      <c r="F52" s="111" t="s">
        <v>285</v>
      </c>
      <c r="G52" s="112" t="s">
        <v>343</v>
      </c>
      <c r="H52" s="81"/>
      <c r="I52" s="84">
        <v>0</v>
      </c>
      <c r="J52" s="84">
        <v>4095.01</v>
      </c>
      <c r="K52" s="84">
        <f t="shared" si="29"/>
        <v>4095.01</v>
      </c>
      <c r="L52" s="86">
        <v>0</v>
      </c>
      <c r="M52" s="86">
        <v>0</v>
      </c>
      <c r="N52" s="86">
        <v>30</v>
      </c>
      <c r="O52" s="86">
        <f t="shared" si="28"/>
        <v>30</v>
      </c>
      <c r="P52" s="87">
        <f t="shared" si="7"/>
        <v>0</v>
      </c>
      <c r="Q52" s="67">
        <f t="shared" si="14"/>
        <v>0</v>
      </c>
      <c r="R52" s="67">
        <f t="shared" si="30"/>
        <v>122850.3</v>
      </c>
      <c r="S52" s="69">
        <f>SUM(P52:R52)</f>
        <v>122850.3</v>
      </c>
      <c r="T52" s="84">
        <f>S52</f>
        <v>122850.3</v>
      </c>
      <c r="U52" s="84">
        <f>S52</f>
        <v>122850.3</v>
      </c>
      <c r="V52" s="84">
        <f>S52</f>
        <v>122850.3</v>
      </c>
    </row>
    <row r="53" spans="1:22" s="70" customFormat="1" ht="159" customHeight="1">
      <c r="A53" s="315">
        <v>11</v>
      </c>
      <c r="B53" s="317" t="s">
        <v>344</v>
      </c>
      <c r="C53" s="319" t="s">
        <v>345</v>
      </c>
      <c r="D53" s="319" t="s">
        <v>270</v>
      </c>
      <c r="E53" s="109" t="s">
        <v>271</v>
      </c>
      <c r="F53" s="113">
        <v>19283</v>
      </c>
      <c r="G53" s="114" t="s">
        <v>346</v>
      </c>
      <c r="H53" s="115" t="s">
        <v>347</v>
      </c>
      <c r="I53" s="84">
        <v>1764</v>
      </c>
      <c r="J53" s="84">
        <v>0</v>
      </c>
      <c r="K53" s="84">
        <v>1764</v>
      </c>
      <c r="L53" s="86">
        <v>0</v>
      </c>
      <c r="M53" s="86">
        <v>0</v>
      </c>
      <c r="N53" s="86">
        <v>100</v>
      </c>
      <c r="O53" s="86">
        <f t="shared" si="28"/>
        <v>100</v>
      </c>
      <c r="P53" s="116">
        <f t="shared" si="7"/>
        <v>0</v>
      </c>
      <c r="Q53" s="67">
        <f t="shared" si="14"/>
        <v>0</v>
      </c>
      <c r="R53" s="67">
        <f t="shared" si="30"/>
        <v>176400</v>
      </c>
      <c r="S53" s="69">
        <f>SUM(P53:R53)</f>
        <v>176400</v>
      </c>
      <c r="T53" s="84">
        <f>R53</f>
        <v>176400</v>
      </c>
      <c r="U53" s="84">
        <f>R53</f>
        <v>176400</v>
      </c>
      <c r="V53" s="84">
        <f>R53</f>
        <v>176400</v>
      </c>
    </row>
    <row r="54" spans="1:22" s="70" customFormat="1" ht="145.5" customHeight="1">
      <c r="A54" s="341"/>
      <c r="B54" s="342"/>
      <c r="C54" s="343"/>
      <c r="D54" s="343"/>
      <c r="E54" s="109" t="s">
        <v>271</v>
      </c>
      <c r="F54" s="113">
        <v>19284</v>
      </c>
      <c r="G54" s="114" t="s">
        <v>348</v>
      </c>
      <c r="H54" s="115" t="s">
        <v>349</v>
      </c>
      <c r="I54" s="84">
        <v>1734.6</v>
      </c>
      <c r="J54" s="84">
        <v>0</v>
      </c>
      <c r="K54" s="84">
        <v>1734.6</v>
      </c>
      <c r="L54" s="86">
        <v>0</v>
      </c>
      <c r="M54" s="86">
        <v>0</v>
      </c>
      <c r="N54" s="86">
        <v>408</v>
      </c>
      <c r="O54" s="86">
        <f t="shared" si="28"/>
        <v>408</v>
      </c>
      <c r="P54" s="116">
        <f t="shared" si="7"/>
        <v>0</v>
      </c>
      <c r="Q54" s="67">
        <f t="shared" si="14"/>
        <v>0</v>
      </c>
      <c r="R54" s="67">
        <f t="shared" si="30"/>
        <v>707716.79999999993</v>
      </c>
      <c r="S54" s="69">
        <f t="shared" ref="S54:S55" si="31">SUM(P54:R54)</f>
        <v>707716.79999999993</v>
      </c>
      <c r="T54" s="84">
        <f>R54</f>
        <v>707716.79999999993</v>
      </c>
      <c r="U54" s="84">
        <f>R54</f>
        <v>707716.79999999993</v>
      </c>
      <c r="V54" s="84">
        <f>R54</f>
        <v>707716.79999999993</v>
      </c>
    </row>
    <row r="55" spans="1:22" s="70" customFormat="1" ht="143.25" customHeight="1">
      <c r="A55" s="316"/>
      <c r="B55" s="318"/>
      <c r="C55" s="320"/>
      <c r="D55" s="320"/>
      <c r="E55" s="109" t="s">
        <v>271</v>
      </c>
      <c r="F55" s="113">
        <v>19291</v>
      </c>
      <c r="G55" s="114" t="s">
        <v>350</v>
      </c>
      <c r="H55" s="115" t="s">
        <v>351</v>
      </c>
      <c r="I55" s="84">
        <v>214.89</v>
      </c>
      <c r="J55" s="84">
        <v>0</v>
      </c>
      <c r="K55" s="84">
        <v>214.89</v>
      </c>
      <c r="L55" s="86">
        <v>0</v>
      </c>
      <c r="M55" s="86">
        <v>0</v>
      </c>
      <c r="N55" s="86">
        <v>1407</v>
      </c>
      <c r="O55" s="86">
        <f t="shared" si="28"/>
        <v>1407</v>
      </c>
      <c r="P55" s="116">
        <f t="shared" si="7"/>
        <v>0</v>
      </c>
      <c r="Q55" s="67">
        <f>K55*M55</f>
        <v>0</v>
      </c>
      <c r="R55" s="67">
        <f t="shared" si="30"/>
        <v>302350.23</v>
      </c>
      <c r="S55" s="69">
        <f t="shared" si="31"/>
        <v>302350.23</v>
      </c>
      <c r="T55" s="84">
        <f>R55</f>
        <v>302350.23</v>
      </c>
      <c r="U55" s="84">
        <f>R55</f>
        <v>302350.23</v>
      </c>
      <c r="V55" s="84">
        <f>R55</f>
        <v>302350.23</v>
      </c>
    </row>
    <row r="56" spans="1:22" s="70" customFormat="1" ht="35.25" customHeight="1">
      <c r="A56" s="102">
        <v>12</v>
      </c>
      <c r="B56" s="106" t="s">
        <v>352</v>
      </c>
      <c r="C56" s="94" t="s">
        <v>353</v>
      </c>
      <c r="D56" s="117" t="s">
        <v>270</v>
      </c>
      <c r="E56" s="109" t="s">
        <v>271</v>
      </c>
      <c r="F56" s="113">
        <v>30058</v>
      </c>
      <c r="G56" s="109" t="s">
        <v>353</v>
      </c>
      <c r="H56" s="81"/>
      <c r="I56" s="84">
        <v>286.27999999999997</v>
      </c>
      <c r="J56" s="84">
        <v>367.55</v>
      </c>
      <c r="K56" s="84">
        <f>J56-I56</f>
        <v>81.270000000000039</v>
      </c>
      <c r="L56" s="86">
        <v>0</v>
      </c>
      <c r="M56" s="86">
        <v>0</v>
      </c>
      <c r="N56" s="86">
        <v>892</v>
      </c>
      <c r="O56" s="86">
        <f t="shared" si="28"/>
        <v>892</v>
      </c>
      <c r="P56" s="116">
        <f t="shared" si="7"/>
        <v>0</v>
      </c>
      <c r="Q56" s="67">
        <f>K56*M56</f>
        <v>0</v>
      </c>
      <c r="R56" s="67">
        <f>(J56*N56*1)-(I56*N56*1)</f>
        <v>72492.840000000055</v>
      </c>
      <c r="S56" s="69">
        <f>SUM(P56:R56)</f>
        <v>72492.840000000055</v>
      </c>
      <c r="T56" s="84">
        <f>S56</f>
        <v>72492.840000000055</v>
      </c>
      <c r="U56" s="84">
        <f>S56</f>
        <v>72492.840000000055</v>
      </c>
      <c r="V56" s="84">
        <f>S56</f>
        <v>72492.840000000055</v>
      </c>
    </row>
    <row r="57" spans="1:22" s="70" customFormat="1" ht="29.15" customHeight="1">
      <c r="A57" s="315">
        <v>13</v>
      </c>
      <c r="B57" s="317" t="s">
        <v>354</v>
      </c>
      <c r="C57" s="319" t="s">
        <v>355</v>
      </c>
      <c r="D57" s="319" t="s">
        <v>284</v>
      </c>
      <c r="E57" s="118" t="s">
        <v>271</v>
      </c>
      <c r="F57" s="373" t="s">
        <v>285</v>
      </c>
      <c r="G57" s="321" t="s">
        <v>356</v>
      </c>
      <c r="H57" s="333"/>
      <c r="I57" s="335">
        <v>25.18</v>
      </c>
      <c r="J57" s="335">
        <v>0</v>
      </c>
      <c r="K57" s="335">
        <v>25.18</v>
      </c>
      <c r="L57" s="351">
        <v>353</v>
      </c>
      <c r="M57" s="351">
        <v>0</v>
      </c>
      <c r="N57" s="351">
        <v>367</v>
      </c>
      <c r="O57" s="351">
        <f t="shared" si="28"/>
        <v>720</v>
      </c>
      <c r="P57" s="375">
        <f t="shared" si="7"/>
        <v>8888.5399999999991</v>
      </c>
      <c r="Q57" s="335">
        <f t="shared" ref="Q57:Q59" si="32">K57*M57</f>
        <v>0</v>
      </c>
      <c r="R57" s="335">
        <f t="shared" ref="R57" si="33">K57*N57</f>
        <v>9241.06</v>
      </c>
      <c r="S57" s="331">
        <f>SUM(P57:R58)</f>
        <v>18129.599999999999</v>
      </c>
      <c r="T57" s="335">
        <f>S57</f>
        <v>18129.599999999999</v>
      </c>
      <c r="U57" s="335">
        <f>S57</f>
        <v>18129.599999999999</v>
      </c>
      <c r="V57" s="335">
        <f>S57</f>
        <v>18129.599999999999</v>
      </c>
    </row>
    <row r="58" spans="1:22" s="70" customFormat="1" ht="29.7" customHeight="1">
      <c r="A58" s="341"/>
      <c r="B58" s="342"/>
      <c r="C58" s="343"/>
      <c r="D58" s="343"/>
      <c r="E58" s="74" t="s">
        <v>274</v>
      </c>
      <c r="F58" s="374"/>
      <c r="G58" s="322"/>
      <c r="H58" s="334"/>
      <c r="I58" s="336"/>
      <c r="J58" s="336"/>
      <c r="K58" s="336"/>
      <c r="L58" s="352"/>
      <c r="M58" s="352"/>
      <c r="N58" s="352"/>
      <c r="O58" s="352"/>
      <c r="P58" s="376"/>
      <c r="Q58" s="336"/>
      <c r="R58" s="336"/>
      <c r="S58" s="332"/>
      <c r="T58" s="336"/>
      <c r="U58" s="336"/>
      <c r="V58" s="336"/>
    </row>
    <row r="59" spans="1:22" s="70" customFormat="1" ht="32.15" customHeight="1">
      <c r="A59" s="341"/>
      <c r="B59" s="342"/>
      <c r="C59" s="343"/>
      <c r="D59" s="343"/>
      <c r="E59" s="66" t="s">
        <v>274</v>
      </c>
      <c r="F59" s="373" t="s">
        <v>285</v>
      </c>
      <c r="G59" s="319" t="s">
        <v>357</v>
      </c>
      <c r="H59" s="333"/>
      <c r="I59" s="335">
        <v>121.16</v>
      </c>
      <c r="J59" s="335">
        <v>0</v>
      </c>
      <c r="K59" s="335">
        <v>121.16</v>
      </c>
      <c r="L59" s="351">
        <v>343</v>
      </c>
      <c r="M59" s="351">
        <v>0</v>
      </c>
      <c r="N59" s="351">
        <v>357</v>
      </c>
      <c r="O59" s="351">
        <f t="shared" si="28"/>
        <v>700</v>
      </c>
      <c r="P59" s="375">
        <f t="shared" si="7"/>
        <v>41557.879999999997</v>
      </c>
      <c r="Q59" s="335">
        <f t="shared" si="32"/>
        <v>0</v>
      </c>
      <c r="R59" s="335">
        <f>K59*N59</f>
        <v>43254.119999999995</v>
      </c>
      <c r="S59" s="331">
        <f>SUM(P59:R60)</f>
        <v>84812</v>
      </c>
      <c r="T59" s="335">
        <f>S59</f>
        <v>84812</v>
      </c>
      <c r="U59" s="335">
        <f>S59</f>
        <v>84812</v>
      </c>
      <c r="V59" s="335">
        <f>S59</f>
        <v>84812</v>
      </c>
    </row>
    <row r="60" spans="1:22" s="70" customFormat="1" ht="27.65" customHeight="1">
      <c r="A60" s="316"/>
      <c r="B60" s="318"/>
      <c r="C60" s="320"/>
      <c r="D60" s="320"/>
      <c r="E60" s="121" t="s">
        <v>271</v>
      </c>
      <c r="F60" s="374"/>
      <c r="G60" s="320"/>
      <c r="H60" s="334"/>
      <c r="I60" s="336"/>
      <c r="J60" s="336"/>
      <c r="K60" s="336"/>
      <c r="L60" s="352"/>
      <c r="M60" s="352"/>
      <c r="N60" s="352"/>
      <c r="O60" s="352"/>
      <c r="P60" s="376"/>
      <c r="Q60" s="336"/>
      <c r="R60" s="336"/>
      <c r="S60" s="332"/>
      <c r="T60" s="336"/>
      <c r="U60" s="336"/>
      <c r="V60" s="336"/>
    </row>
    <row r="61" spans="1:22" s="70" customFormat="1" ht="38.6">
      <c r="A61" s="63">
        <v>14</v>
      </c>
      <c r="B61" s="64" t="s">
        <v>358</v>
      </c>
      <c r="C61" s="65" t="s">
        <v>359</v>
      </c>
      <c r="D61" s="65"/>
      <c r="E61" s="122" t="s">
        <v>271</v>
      </c>
      <c r="F61" s="63"/>
      <c r="G61" s="94" t="s">
        <v>360</v>
      </c>
      <c r="H61" s="81"/>
      <c r="I61" s="84"/>
      <c r="J61" s="84"/>
      <c r="K61" s="84"/>
      <c r="L61" s="86"/>
      <c r="M61" s="86"/>
      <c r="N61" s="86"/>
      <c r="O61" s="86"/>
      <c r="P61" s="116"/>
      <c r="Q61" s="67"/>
      <c r="R61" s="67"/>
      <c r="S61" s="123">
        <v>45916</v>
      </c>
      <c r="T61" s="84">
        <f>S61</f>
        <v>45916</v>
      </c>
      <c r="U61" s="84">
        <f>S61</f>
        <v>45916</v>
      </c>
      <c r="V61" s="84">
        <f>S61</f>
        <v>45916</v>
      </c>
    </row>
    <row r="62" spans="1:22" s="70" customFormat="1" ht="30.75" customHeight="1">
      <c r="A62" s="315">
        <v>15</v>
      </c>
      <c r="B62" s="317" t="s">
        <v>361</v>
      </c>
      <c r="C62" s="319" t="s">
        <v>362</v>
      </c>
      <c r="D62" s="319" t="s">
        <v>284</v>
      </c>
      <c r="E62" s="109" t="s">
        <v>271</v>
      </c>
      <c r="F62" s="119" t="s">
        <v>285</v>
      </c>
      <c r="G62" s="124" t="s">
        <v>363</v>
      </c>
      <c r="H62" s="81"/>
      <c r="I62" s="84">
        <v>0</v>
      </c>
      <c r="J62" s="84">
        <v>10.19</v>
      </c>
      <c r="K62" s="125">
        <f t="shared" ref="K62:K63" si="34">J62-I62</f>
        <v>10.19</v>
      </c>
      <c r="L62" s="78">
        <v>0</v>
      </c>
      <c r="M62" s="78">
        <v>0</v>
      </c>
      <c r="N62" s="78">
        <v>500</v>
      </c>
      <c r="O62" s="126">
        <f>L62*K62</f>
        <v>0</v>
      </c>
      <c r="P62" s="120">
        <f>M62*K62</f>
        <v>0</v>
      </c>
      <c r="Q62" s="75">
        <f>N62*K62</f>
        <v>5095</v>
      </c>
      <c r="R62" s="75">
        <f>SUM(O62:Q62)</f>
        <v>5095</v>
      </c>
      <c r="S62" s="127">
        <f>R62</f>
        <v>5095</v>
      </c>
      <c r="T62" s="75">
        <f>S62</f>
        <v>5095</v>
      </c>
      <c r="U62" s="75">
        <f>S62</f>
        <v>5095</v>
      </c>
      <c r="V62" s="75">
        <f>S62</f>
        <v>5095</v>
      </c>
    </row>
    <row r="63" spans="1:22" s="70" customFormat="1" ht="33" customHeight="1">
      <c r="A63" s="316"/>
      <c r="B63" s="318"/>
      <c r="C63" s="320"/>
      <c r="D63" s="320"/>
      <c r="E63" s="109" t="s">
        <v>271</v>
      </c>
      <c r="F63" s="119" t="s">
        <v>285</v>
      </c>
      <c r="G63" s="124" t="s">
        <v>364</v>
      </c>
      <c r="H63" s="81"/>
      <c r="I63" s="84">
        <v>0</v>
      </c>
      <c r="J63" s="84">
        <v>22.21</v>
      </c>
      <c r="K63" s="125">
        <f t="shared" si="34"/>
        <v>22.21</v>
      </c>
      <c r="L63" s="78">
        <v>0</v>
      </c>
      <c r="M63" s="78">
        <v>0</v>
      </c>
      <c r="N63" s="78">
        <v>1200</v>
      </c>
      <c r="O63" s="126">
        <f>L63*K63</f>
        <v>0</v>
      </c>
      <c r="P63" s="120">
        <f>M63*K63</f>
        <v>0</v>
      </c>
      <c r="Q63" s="75">
        <f>N63*K63</f>
        <v>26652</v>
      </c>
      <c r="R63" s="75">
        <f>SUM(O63:Q63)</f>
        <v>26652</v>
      </c>
      <c r="S63" s="127">
        <f>R63</f>
        <v>26652</v>
      </c>
      <c r="T63" s="75">
        <f>S63</f>
        <v>26652</v>
      </c>
      <c r="U63" s="75">
        <f>S63</f>
        <v>26652</v>
      </c>
      <c r="V63" s="75">
        <f>S63</f>
        <v>26652</v>
      </c>
    </row>
    <row r="64" spans="1:22" s="70" customFormat="1" ht="49.5" customHeight="1">
      <c r="A64" s="102">
        <v>16</v>
      </c>
      <c r="B64" s="106" t="s">
        <v>365</v>
      </c>
      <c r="C64" s="94" t="s">
        <v>366</v>
      </c>
      <c r="D64" s="94" t="s">
        <v>284</v>
      </c>
      <c r="E64" s="81" t="s">
        <v>274</v>
      </c>
      <c r="F64" s="105" t="s">
        <v>285</v>
      </c>
      <c r="G64" s="94" t="s">
        <v>367</v>
      </c>
      <c r="H64" s="81"/>
      <c r="I64" s="84"/>
      <c r="J64" s="84"/>
      <c r="K64" s="84"/>
      <c r="L64" s="86"/>
      <c r="M64" s="86"/>
      <c r="N64" s="86"/>
      <c r="O64" s="86"/>
      <c r="P64" s="84"/>
      <c r="Q64" s="84"/>
      <c r="R64" s="84"/>
      <c r="S64" s="128">
        <v>10800</v>
      </c>
      <c r="T64" s="129">
        <f>S64</f>
        <v>10800</v>
      </c>
      <c r="U64" s="129">
        <f>S64</f>
        <v>10800</v>
      </c>
      <c r="V64" s="129">
        <f>S64</f>
        <v>10800</v>
      </c>
    </row>
    <row r="65" spans="1:22" s="70" customFormat="1" ht="72.75" customHeight="1">
      <c r="A65" s="102">
        <v>17</v>
      </c>
      <c r="B65" s="106" t="s">
        <v>368</v>
      </c>
      <c r="C65" s="94" t="s">
        <v>369</v>
      </c>
      <c r="D65" s="94" t="s">
        <v>284</v>
      </c>
      <c r="E65" s="81" t="s">
        <v>274</v>
      </c>
      <c r="F65" s="105" t="s">
        <v>370</v>
      </c>
      <c r="G65" s="94" t="s">
        <v>369</v>
      </c>
      <c r="H65" s="81"/>
      <c r="I65" s="84">
        <v>0</v>
      </c>
      <c r="J65" s="84">
        <v>16.190000000000001</v>
      </c>
      <c r="K65" s="67">
        <f>J65-I65</f>
        <v>16.190000000000001</v>
      </c>
      <c r="L65" s="77">
        <v>3000</v>
      </c>
      <c r="M65" s="77">
        <v>0</v>
      </c>
      <c r="N65" s="77">
        <v>0</v>
      </c>
      <c r="O65" s="86">
        <f t="shared" ref="O65" si="35">SUM(L65:N65)</f>
        <v>3000</v>
      </c>
      <c r="P65" s="67">
        <f>L65*K65</f>
        <v>48570.000000000007</v>
      </c>
      <c r="Q65" s="67">
        <f t="shared" ref="Q65" si="36">K65*M65</f>
        <v>0</v>
      </c>
      <c r="R65" s="84">
        <f>K65*N65</f>
        <v>0</v>
      </c>
      <c r="S65" s="123">
        <f>SUM(P65:R65)</f>
        <v>48570.000000000007</v>
      </c>
      <c r="T65" s="67">
        <f>S65</f>
        <v>48570.000000000007</v>
      </c>
      <c r="U65" s="67">
        <f>S65</f>
        <v>48570.000000000007</v>
      </c>
      <c r="V65" s="67">
        <f>S65</f>
        <v>48570.000000000007</v>
      </c>
    </row>
    <row r="66" spans="1:22" ht="38.6">
      <c r="A66" s="130">
        <v>18</v>
      </c>
      <c r="B66" s="131" t="s">
        <v>371</v>
      </c>
      <c r="C66" s="132" t="s">
        <v>372</v>
      </c>
      <c r="D66" s="132"/>
      <c r="E66" s="132" t="s">
        <v>271</v>
      </c>
      <c r="F66" s="133"/>
      <c r="G66" s="134" t="s">
        <v>372</v>
      </c>
      <c r="H66" s="135" t="s">
        <v>273</v>
      </c>
      <c r="I66" s="136"/>
      <c r="J66" s="136"/>
      <c r="K66" s="137"/>
      <c r="L66" s="138"/>
      <c r="M66" s="138"/>
      <c r="N66" s="138"/>
      <c r="O66" s="138"/>
      <c r="P66" s="139"/>
      <c r="Q66" s="139"/>
      <c r="R66" s="139"/>
      <c r="S66" s="139">
        <v>77130.86</v>
      </c>
      <c r="T66" s="139">
        <v>74233.16</v>
      </c>
      <c r="U66" s="139">
        <v>81673.929999999993</v>
      </c>
      <c r="V66" s="139">
        <v>85597.51</v>
      </c>
    </row>
    <row r="67" spans="1:22" ht="25.75">
      <c r="A67" s="140">
        <v>19</v>
      </c>
      <c r="B67" s="141" t="s">
        <v>373</v>
      </c>
      <c r="C67" s="142" t="s">
        <v>374</v>
      </c>
      <c r="D67" s="132" t="s">
        <v>284</v>
      </c>
      <c r="E67" s="143" t="s">
        <v>271</v>
      </c>
      <c r="F67" s="144" t="s">
        <v>285</v>
      </c>
      <c r="G67" s="145" t="s">
        <v>374</v>
      </c>
      <c r="H67" s="146"/>
      <c r="I67" s="147">
        <v>153.69</v>
      </c>
      <c r="J67" s="147">
        <v>1163.45</v>
      </c>
      <c r="K67" s="148">
        <v>1009.76</v>
      </c>
      <c r="L67" s="149">
        <v>0</v>
      </c>
      <c r="M67" s="149">
        <v>0</v>
      </c>
      <c r="N67" s="149">
        <v>39</v>
      </c>
      <c r="O67" s="130">
        <f>SUM(L67:N67)</f>
        <v>39</v>
      </c>
      <c r="P67" s="136">
        <f t="shared" ref="P67" si="37">L67*K67</f>
        <v>0</v>
      </c>
      <c r="Q67" s="147">
        <v>0</v>
      </c>
      <c r="R67" s="147">
        <f>K67*N67</f>
        <v>39380.639999999999</v>
      </c>
      <c r="S67" s="136">
        <f>SUM(P67:R67)</f>
        <v>39380.639999999999</v>
      </c>
      <c r="T67" s="147">
        <f>S67</f>
        <v>39380.639999999999</v>
      </c>
      <c r="U67" s="147">
        <f>S67</f>
        <v>39380.639999999999</v>
      </c>
      <c r="V67" s="147">
        <f>S67</f>
        <v>39380.639999999999</v>
      </c>
    </row>
    <row r="68" spans="1:22" ht="25.75">
      <c r="A68" s="377">
        <v>20</v>
      </c>
      <c r="B68" s="379" t="s">
        <v>375</v>
      </c>
      <c r="C68" s="150" t="s">
        <v>376</v>
      </c>
      <c r="D68" s="150" t="s">
        <v>284</v>
      </c>
      <c r="E68" s="135" t="s">
        <v>274</v>
      </c>
      <c r="F68" s="151" t="s">
        <v>285</v>
      </c>
      <c r="G68" s="152" t="s">
        <v>376</v>
      </c>
      <c r="H68" s="135"/>
      <c r="I68" s="136"/>
      <c r="J68" s="136">
        <v>8.16</v>
      </c>
      <c r="K68" s="136">
        <v>8.16</v>
      </c>
      <c r="L68" s="130">
        <v>80</v>
      </c>
      <c r="M68" s="130">
        <v>0</v>
      </c>
      <c r="N68" s="130">
        <v>0</v>
      </c>
      <c r="O68" s="130">
        <f t="shared" ref="O68:O69" si="38">SUM(L68:N68)</f>
        <v>80</v>
      </c>
      <c r="P68" s="136">
        <f>J68*L68*60</f>
        <v>39168</v>
      </c>
      <c r="Q68" s="147">
        <v>0</v>
      </c>
      <c r="R68" s="147">
        <f t="shared" ref="R68:R69" si="39">K68*N68</f>
        <v>0</v>
      </c>
      <c r="S68" s="136">
        <f>SUM(P68:R68)</f>
        <v>39168</v>
      </c>
      <c r="T68" s="136">
        <f>S68</f>
        <v>39168</v>
      </c>
      <c r="U68" s="136">
        <f>S68</f>
        <v>39168</v>
      </c>
      <c r="V68" s="136">
        <f>S68</f>
        <v>39168</v>
      </c>
    </row>
    <row r="69" spans="1:22" ht="25.75">
      <c r="A69" s="378"/>
      <c r="B69" s="380"/>
      <c r="C69" s="154"/>
      <c r="D69" s="154"/>
      <c r="E69" s="153"/>
      <c r="F69" s="155">
        <v>60153</v>
      </c>
      <c r="G69" s="152" t="s">
        <v>377</v>
      </c>
      <c r="H69" s="146" t="s">
        <v>273</v>
      </c>
      <c r="I69" s="147"/>
      <c r="J69" s="147">
        <v>12.84</v>
      </c>
      <c r="K69" s="147">
        <v>12.84</v>
      </c>
      <c r="L69" s="149">
        <v>80</v>
      </c>
      <c r="M69" s="149">
        <v>0</v>
      </c>
      <c r="N69" s="149">
        <v>0</v>
      </c>
      <c r="O69" s="130">
        <f t="shared" si="38"/>
        <v>80</v>
      </c>
      <c r="P69" s="147">
        <f>J69*L69*10</f>
        <v>10272</v>
      </c>
      <c r="Q69" s="147">
        <v>0</v>
      </c>
      <c r="R69" s="147">
        <f t="shared" si="39"/>
        <v>0</v>
      </c>
      <c r="S69" s="136">
        <f>SUM(P69:R69)</f>
        <v>10272</v>
      </c>
      <c r="T69" s="147">
        <f>S69</f>
        <v>10272</v>
      </c>
      <c r="U69" s="147">
        <f>S69</f>
        <v>10272</v>
      </c>
      <c r="V69" s="147">
        <f>S69</f>
        <v>10272</v>
      </c>
    </row>
    <row r="70" spans="1:22" ht="25.75">
      <c r="A70" s="156">
        <v>21</v>
      </c>
      <c r="B70" s="131" t="s">
        <v>378</v>
      </c>
      <c r="C70" s="157" t="s">
        <v>379</v>
      </c>
      <c r="D70" s="158"/>
      <c r="E70" s="159" t="s">
        <v>380</v>
      </c>
      <c r="F70" s="160"/>
      <c r="G70" s="161" t="s">
        <v>379</v>
      </c>
      <c r="H70" s="162"/>
      <c r="I70" s="136"/>
      <c r="J70" s="136"/>
      <c r="K70" s="136"/>
      <c r="L70" s="130"/>
      <c r="M70" s="130"/>
      <c r="N70" s="130"/>
      <c r="O70" s="130"/>
      <c r="P70" s="136"/>
      <c r="Q70" s="136"/>
      <c r="R70" s="136"/>
      <c r="S70" s="136">
        <v>17992538</v>
      </c>
      <c r="T70" s="136">
        <v>17992538</v>
      </c>
      <c r="U70" s="136">
        <v>17992538</v>
      </c>
      <c r="V70" s="136">
        <v>17992538</v>
      </c>
    </row>
    <row r="71" spans="1:22" ht="25.75">
      <c r="A71" s="163">
        <v>22</v>
      </c>
      <c r="B71" s="164" t="s">
        <v>381</v>
      </c>
      <c r="C71" s="165" t="s">
        <v>382</v>
      </c>
      <c r="D71" s="165"/>
      <c r="E71" s="135" t="s">
        <v>274</v>
      </c>
      <c r="F71" s="166"/>
      <c r="G71" s="167" t="s">
        <v>382</v>
      </c>
      <c r="H71" s="168"/>
      <c r="I71" s="129"/>
      <c r="J71" s="129"/>
      <c r="K71" s="129"/>
      <c r="L71" s="169"/>
      <c r="M71" s="169"/>
      <c r="N71" s="169"/>
      <c r="O71" s="169"/>
      <c r="P71" s="129"/>
      <c r="Q71" s="129"/>
      <c r="R71" s="129"/>
      <c r="S71" s="170">
        <v>64475.199999999997</v>
      </c>
      <c r="T71" s="170">
        <v>64475.199999999997</v>
      </c>
      <c r="U71" s="170">
        <v>64475.199999999997</v>
      </c>
      <c r="V71" s="170">
        <v>64475.199999999997</v>
      </c>
    </row>
    <row r="72" spans="1:22" ht="38.25" customHeight="1">
      <c r="A72" s="377">
        <v>23</v>
      </c>
      <c r="B72" s="379" t="s">
        <v>383</v>
      </c>
      <c r="C72" s="383" t="s">
        <v>384</v>
      </c>
      <c r="D72" s="383" t="s">
        <v>284</v>
      </c>
      <c r="E72" s="135" t="s">
        <v>271</v>
      </c>
      <c r="F72" s="151" t="s">
        <v>385</v>
      </c>
      <c r="G72" s="287" t="s">
        <v>386</v>
      </c>
      <c r="H72" s="168"/>
      <c r="I72" s="136"/>
      <c r="J72" s="136"/>
      <c r="K72" s="136"/>
      <c r="L72" s="130"/>
      <c r="M72" s="130"/>
      <c r="N72" s="130"/>
      <c r="O72" s="130"/>
      <c r="P72" s="136"/>
      <c r="Q72" s="136"/>
      <c r="R72" s="147"/>
      <c r="S72" s="171">
        <v>540000</v>
      </c>
      <c r="T72" s="171">
        <v>540000</v>
      </c>
      <c r="U72" s="171">
        <v>540000</v>
      </c>
      <c r="V72" s="171">
        <v>540000</v>
      </c>
    </row>
    <row r="73" spans="1:22" ht="25.75">
      <c r="A73" s="381"/>
      <c r="B73" s="382"/>
      <c r="C73" s="384"/>
      <c r="D73" s="384"/>
      <c r="E73" s="173" t="s">
        <v>271</v>
      </c>
      <c r="F73" s="151" t="s">
        <v>385</v>
      </c>
      <c r="G73" s="174" t="s">
        <v>387</v>
      </c>
      <c r="H73" s="168"/>
      <c r="I73" s="136"/>
      <c r="J73" s="136"/>
      <c r="K73" s="136"/>
      <c r="L73" s="130"/>
      <c r="M73" s="130"/>
      <c r="N73" s="130"/>
      <c r="O73" s="130"/>
      <c r="P73" s="136"/>
      <c r="Q73" s="136"/>
      <c r="R73" s="147"/>
      <c r="S73" s="171">
        <v>45000</v>
      </c>
      <c r="T73" s="171">
        <v>45000</v>
      </c>
      <c r="U73" s="171">
        <v>45000</v>
      </c>
      <c r="V73" s="171">
        <v>45000</v>
      </c>
    </row>
    <row r="74" spans="1:22" ht="30" customHeight="1">
      <c r="A74" s="381"/>
      <c r="B74" s="382"/>
      <c r="C74" s="384"/>
      <c r="D74" s="384"/>
      <c r="E74" s="66" t="s">
        <v>274</v>
      </c>
      <c r="F74" s="394" t="s">
        <v>385</v>
      </c>
      <c r="G74" s="396" t="s">
        <v>388</v>
      </c>
      <c r="H74" s="398"/>
      <c r="I74" s="386"/>
      <c r="J74" s="386"/>
      <c r="K74" s="386"/>
      <c r="L74" s="392"/>
      <c r="M74" s="392"/>
      <c r="N74" s="392"/>
      <c r="O74" s="392"/>
      <c r="P74" s="386"/>
      <c r="Q74" s="386"/>
      <c r="R74" s="386"/>
      <c r="S74" s="388">
        <v>211542.96</v>
      </c>
      <c r="T74" s="388">
        <v>211542.96</v>
      </c>
      <c r="U74" s="388">
        <v>211542.96</v>
      </c>
      <c r="V74" s="388">
        <v>211542.96</v>
      </c>
    </row>
    <row r="75" spans="1:22" ht="27.45" customHeight="1">
      <c r="A75" s="381"/>
      <c r="B75" s="382"/>
      <c r="C75" s="384"/>
      <c r="D75" s="384"/>
      <c r="E75" s="121" t="s">
        <v>271</v>
      </c>
      <c r="F75" s="395"/>
      <c r="G75" s="397"/>
      <c r="H75" s="399"/>
      <c r="I75" s="387"/>
      <c r="J75" s="387"/>
      <c r="K75" s="387"/>
      <c r="L75" s="393"/>
      <c r="M75" s="393"/>
      <c r="N75" s="393"/>
      <c r="O75" s="393"/>
      <c r="P75" s="387"/>
      <c r="Q75" s="387"/>
      <c r="R75" s="387"/>
      <c r="S75" s="389"/>
      <c r="T75" s="389"/>
      <c r="U75" s="389"/>
      <c r="V75" s="389"/>
    </row>
    <row r="76" spans="1:22" ht="30.75" customHeight="1">
      <c r="A76" s="378"/>
      <c r="B76" s="380"/>
      <c r="C76" s="385"/>
      <c r="D76" s="385"/>
      <c r="E76" s="173" t="s">
        <v>271</v>
      </c>
      <c r="F76" s="151" t="s">
        <v>385</v>
      </c>
      <c r="G76" s="174" t="s">
        <v>389</v>
      </c>
      <c r="H76" s="168"/>
      <c r="I76" s="136"/>
      <c r="J76" s="136"/>
      <c r="K76" s="136"/>
      <c r="L76" s="130"/>
      <c r="M76" s="130"/>
      <c r="N76" s="130"/>
      <c r="O76" s="130"/>
      <c r="P76" s="136"/>
      <c r="Q76" s="136"/>
      <c r="R76" s="147"/>
      <c r="S76" s="171">
        <v>72000</v>
      </c>
      <c r="T76" s="171">
        <v>72000</v>
      </c>
      <c r="U76" s="171">
        <v>72000</v>
      </c>
      <c r="V76" s="171">
        <v>72000</v>
      </c>
    </row>
    <row r="77" spans="1:22" ht="25.75">
      <c r="A77" s="140">
        <v>24</v>
      </c>
      <c r="B77" s="141" t="s">
        <v>390</v>
      </c>
      <c r="C77" s="142" t="s">
        <v>391</v>
      </c>
      <c r="D77" s="142" t="s">
        <v>284</v>
      </c>
      <c r="E77" s="135" t="s">
        <v>271</v>
      </c>
      <c r="F77" s="151" t="s">
        <v>285</v>
      </c>
      <c r="G77" s="179" t="s">
        <v>391</v>
      </c>
      <c r="H77" s="135"/>
      <c r="I77" s="136">
        <v>0</v>
      </c>
      <c r="J77" s="136">
        <v>9.9700000000000006</v>
      </c>
      <c r="K77" s="136">
        <f>J77-I77</f>
        <v>9.9700000000000006</v>
      </c>
      <c r="L77" s="130">
        <v>0</v>
      </c>
      <c r="M77" s="130">
        <v>0</v>
      </c>
      <c r="N77" s="130">
        <v>1700</v>
      </c>
      <c r="O77" s="130">
        <f>SUM(L77:N77)</f>
        <v>1700</v>
      </c>
      <c r="P77" s="136">
        <v>0</v>
      </c>
      <c r="Q77" s="136">
        <v>0</v>
      </c>
      <c r="R77" s="136">
        <f>K77*N77</f>
        <v>16949</v>
      </c>
      <c r="S77" s="136">
        <f>SUM(P77:R77)</f>
        <v>16949</v>
      </c>
      <c r="T77" s="136">
        <f>S77</f>
        <v>16949</v>
      </c>
      <c r="U77" s="136">
        <f>S77</f>
        <v>16949</v>
      </c>
      <c r="V77" s="136">
        <f>S77</f>
        <v>16949</v>
      </c>
    </row>
    <row r="78" spans="1:22" ht="25.75">
      <c r="A78" s="377">
        <v>25</v>
      </c>
      <c r="B78" s="379" t="s">
        <v>392</v>
      </c>
      <c r="C78" s="383" t="s">
        <v>393</v>
      </c>
      <c r="D78" s="383" t="s">
        <v>394</v>
      </c>
      <c r="E78" s="146" t="s">
        <v>271</v>
      </c>
      <c r="F78" s="390" t="s">
        <v>395</v>
      </c>
      <c r="G78" s="406" t="s">
        <v>396</v>
      </c>
      <c r="H78" s="404" t="s">
        <v>273</v>
      </c>
      <c r="I78" s="386">
        <v>16.579999999999998</v>
      </c>
      <c r="J78" s="386">
        <v>18.03090243602362</v>
      </c>
      <c r="K78" s="386">
        <f t="shared" ref="K78:K90" si="40">J78-I78</f>
        <v>1.4509024360236218</v>
      </c>
      <c r="L78" s="392">
        <v>17679</v>
      </c>
      <c r="M78" s="392">
        <v>0</v>
      </c>
      <c r="N78" s="392">
        <v>1543</v>
      </c>
      <c r="O78" s="392">
        <f t="shared" ref="O78:O80" si="41">SUM(L78:N78)</f>
        <v>19222</v>
      </c>
      <c r="P78" s="386">
        <f>L78*K78</f>
        <v>25650.504166461611</v>
      </c>
      <c r="Q78" s="386">
        <v>0</v>
      </c>
      <c r="R78" s="386">
        <f>K78*N78</f>
        <v>2238.7424587844484</v>
      </c>
      <c r="S78" s="386">
        <f>SUM(P78:R78)</f>
        <v>27889.246625246058</v>
      </c>
      <c r="T78" s="386">
        <f>S78</f>
        <v>27889.246625246058</v>
      </c>
      <c r="U78" s="386">
        <f>S78</f>
        <v>27889.246625246058</v>
      </c>
      <c r="V78" s="386">
        <f>S78</f>
        <v>27889.246625246058</v>
      </c>
    </row>
    <row r="79" spans="1:22" ht="25.75">
      <c r="A79" s="381"/>
      <c r="B79" s="382"/>
      <c r="C79" s="384"/>
      <c r="D79" s="384"/>
      <c r="E79" s="180" t="s">
        <v>274</v>
      </c>
      <c r="F79" s="391"/>
      <c r="G79" s="407"/>
      <c r="H79" s="405"/>
      <c r="I79" s="387"/>
      <c r="J79" s="387"/>
      <c r="K79" s="387"/>
      <c r="L79" s="393"/>
      <c r="M79" s="393"/>
      <c r="N79" s="393"/>
      <c r="O79" s="393"/>
      <c r="P79" s="387"/>
      <c r="Q79" s="387"/>
      <c r="R79" s="387"/>
      <c r="S79" s="387"/>
      <c r="T79" s="387"/>
      <c r="U79" s="387"/>
      <c r="V79" s="387"/>
    </row>
    <row r="80" spans="1:22" ht="25.75">
      <c r="A80" s="381"/>
      <c r="B80" s="382"/>
      <c r="C80" s="384"/>
      <c r="D80" s="384"/>
      <c r="E80" s="146" t="s">
        <v>271</v>
      </c>
      <c r="F80" s="400">
        <v>50713</v>
      </c>
      <c r="G80" s="402" t="s">
        <v>397</v>
      </c>
      <c r="H80" s="404" t="s">
        <v>273</v>
      </c>
      <c r="I80" s="386">
        <v>10.86</v>
      </c>
      <c r="J80" s="386">
        <v>12.810902436023621</v>
      </c>
      <c r="K80" s="386">
        <f t="shared" si="40"/>
        <v>1.9509024360236218</v>
      </c>
      <c r="L80" s="392">
        <v>61795</v>
      </c>
      <c r="M80" s="392">
        <v>0</v>
      </c>
      <c r="N80" s="392">
        <v>4176</v>
      </c>
      <c r="O80" s="392">
        <f t="shared" si="41"/>
        <v>65971</v>
      </c>
      <c r="P80" s="386">
        <f>L80*K80</f>
        <v>120556.01603407972</v>
      </c>
      <c r="Q80" s="386">
        <v>0</v>
      </c>
      <c r="R80" s="386">
        <f>N80*K80</f>
        <v>8146.9685728346449</v>
      </c>
      <c r="S80" s="386">
        <f>SUM(P80:R80)</f>
        <v>128702.98460691437</v>
      </c>
      <c r="T80" s="386">
        <f>S80</f>
        <v>128702.98460691437</v>
      </c>
      <c r="U80" s="386">
        <f>S80</f>
        <v>128702.98460691437</v>
      </c>
      <c r="V80" s="386">
        <f>S80</f>
        <v>128702.98460691437</v>
      </c>
    </row>
    <row r="81" spans="1:22" ht="25.75">
      <c r="A81" s="381"/>
      <c r="B81" s="382"/>
      <c r="C81" s="384"/>
      <c r="D81" s="384"/>
      <c r="E81" s="182" t="s">
        <v>274</v>
      </c>
      <c r="F81" s="401"/>
      <c r="G81" s="403"/>
      <c r="H81" s="405"/>
      <c r="I81" s="387"/>
      <c r="J81" s="387"/>
      <c r="K81" s="387"/>
      <c r="L81" s="393"/>
      <c r="M81" s="393"/>
      <c r="N81" s="393"/>
      <c r="O81" s="393"/>
      <c r="P81" s="387"/>
      <c r="Q81" s="387"/>
      <c r="R81" s="387"/>
      <c r="S81" s="387"/>
      <c r="T81" s="387"/>
      <c r="U81" s="387"/>
      <c r="V81" s="387"/>
    </row>
    <row r="82" spans="1:22" ht="20.25" customHeight="1">
      <c r="A82" s="381"/>
      <c r="B82" s="382"/>
      <c r="C82" s="384"/>
      <c r="D82" s="384"/>
      <c r="E82" s="146" t="s">
        <v>271</v>
      </c>
      <c r="F82" s="390" t="s">
        <v>398</v>
      </c>
      <c r="G82" s="402" t="s">
        <v>399</v>
      </c>
      <c r="H82" s="404" t="s">
        <v>273</v>
      </c>
      <c r="I82" s="386">
        <v>10.86</v>
      </c>
      <c r="J82" s="386">
        <v>12.810902436023621</v>
      </c>
      <c r="K82" s="386">
        <f>J82-I82</f>
        <v>1.9509024360236218</v>
      </c>
      <c r="L82" s="392">
        <v>22753</v>
      </c>
      <c r="M82" s="392">
        <v>0</v>
      </c>
      <c r="N82" s="392">
        <v>821</v>
      </c>
      <c r="O82" s="392">
        <f t="shared" ref="O82" si="42">SUM(L82:N82)</f>
        <v>23574</v>
      </c>
      <c r="P82" s="386">
        <f>L82*K82</f>
        <v>44388.883126845467</v>
      </c>
      <c r="Q82" s="386">
        <v>0</v>
      </c>
      <c r="R82" s="386">
        <f>N82*K82</f>
        <v>1601.6908999753934</v>
      </c>
      <c r="S82" s="386">
        <f>SUM(P82:R82)</f>
        <v>45990.574026820861</v>
      </c>
      <c r="T82" s="386">
        <f>S82</f>
        <v>45990.574026820861</v>
      </c>
      <c r="U82" s="386">
        <f>S82</f>
        <v>45990.574026820861</v>
      </c>
      <c r="V82" s="386">
        <f>S82</f>
        <v>45990.574026820861</v>
      </c>
    </row>
    <row r="83" spans="1:22" ht="20.25" customHeight="1">
      <c r="A83" s="381"/>
      <c r="B83" s="382"/>
      <c r="C83" s="384"/>
      <c r="D83" s="384"/>
      <c r="E83" s="182" t="s">
        <v>274</v>
      </c>
      <c r="F83" s="391"/>
      <c r="G83" s="403"/>
      <c r="H83" s="405"/>
      <c r="I83" s="387"/>
      <c r="J83" s="387"/>
      <c r="K83" s="387"/>
      <c r="L83" s="393"/>
      <c r="M83" s="393"/>
      <c r="N83" s="393"/>
      <c r="O83" s="393"/>
      <c r="P83" s="387"/>
      <c r="Q83" s="387"/>
      <c r="R83" s="387"/>
      <c r="S83" s="387"/>
      <c r="T83" s="387"/>
      <c r="U83" s="387"/>
      <c r="V83" s="387"/>
    </row>
    <row r="84" spans="1:22" ht="20.25" customHeight="1">
      <c r="A84" s="381"/>
      <c r="B84" s="382"/>
      <c r="C84" s="384"/>
      <c r="D84" s="384"/>
      <c r="E84" s="146" t="s">
        <v>271</v>
      </c>
      <c r="F84" s="390" t="s">
        <v>400</v>
      </c>
      <c r="G84" s="402" t="s">
        <v>401</v>
      </c>
      <c r="H84" s="404" t="s">
        <v>273</v>
      </c>
      <c r="I84" s="386">
        <v>10.86</v>
      </c>
      <c r="J84" s="386">
        <v>13.310902436023621</v>
      </c>
      <c r="K84" s="386">
        <f t="shared" si="40"/>
        <v>2.4509024360236218</v>
      </c>
      <c r="L84" s="392">
        <v>1035</v>
      </c>
      <c r="M84" s="392">
        <v>0</v>
      </c>
      <c r="N84" s="392">
        <v>121</v>
      </c>
      <c r="O84" s="392">
        <f t="shared" ref="O84" si="43">SUM(L84:N84)</f>
        <v>1156</v>
      </c>
      <c r="P84" s="386">
        <f>L84*K84</f>
        <v>2536.6840212844486</v>
      </c>
      <c r="Q84" s="386">
        <v>0</v>
      </c>
      <c r="R84" s="386">
        <f>N84*K84</f>
        <v>296.55919475885821</v>
      </c>
      <c r="S84" s="386">
        <f>SUM(P84:R84)</f>
        <v>2833.2432160433068</v>
      </c>
      <c r="T84" s="386">
        <f>S84</f>
        <v>2833.2432160433068</v>
      </c>
      <c r="U84" s="386">
        <f>S84</f>
        <v>2833.2432160433068</v>
      </c>
      <c r="V84" s="386">
        <f>S84</f>
        <v>2833.2432160433068</v>
      </c>
    </row>
    <row r="85" spans="1:22" ht="20.25" customHeight="1">
      <c r="A85" s="381"/>
      <c r="B85" s="382"/>
      <c r="C85" s="384"/>
      <c r="D85" s="384"/>
      <c r="E85" s="182" t="s">
        <v>274</v>
      </c>
      <c r="F85" s="391"/>
      <c r="G85" s="403"/>
      <c r="H85" s="405"/>
      <c r="I85" s="387"/>
      <c r="J85" s="387"/>
      <c r="K85" s="387"/>
      <c r="L85" s="393"/>
      <c r="M85" s="393"/>
      <c r="N85" s="393"/>
      <c r="O85" s="393"/>
      <c r="P85" s="387"/>
      <c r="Q85" s="387"/>
      <c r="R85" s="387"/>
      <c r="S85" s="387"/>
      <c r="T85" s="387"/>
      <c r="U85" s="387"/>
      <c r="V85" s="387"/>
    </row>
    <row r="86" spans="1:22" ht="20.25" customHeight="1">
      <c r="A86" s="381"/>
      <c r="B86" s="382"/>
      <c r="C86" s="384"/>
      <c r="D86" s="384"/>
      <c r="E86" s="146" t="s">
        <v>271</v>
      </c>
      <c r="F86" s="390" t="s">
        <v>402</v>
      </c>
      <c r="G86" s="402" t="s">
        <v>403</v>
      </c>
      <c r="H86" s="404" t="s">
        <v>273</v>
      </c>
      <c r="I86" s="386">
        <v>10.86</v>
      </c>
      <c r="J86" s="386">
        <v>13.310902436023621</v>
      </c>
      <c r="K86" s="386">
        <f>J86-I86</f>
        <v>2.4509024360236218</v>
      </c>
      <c r="L86" s="392">
        <v>85711</v>
      </c>
      <c r="M86" s="392">
        <v>0</v>
      </c>
      <c r="N86" s="392">
        <v>6638</v>
      </c>
      <c r="O86" s="392">
        <f t="shared" ref="O86" si="44">SUM(L86:N86)</f>
        <v>92349</v>
      </c>
      <c r="P86" s="386">
        <f>L86*K86</f>
        <v>210069.29869402066</v>
      </c>
      <c r="Q86" s="386">
        <v>0</v>
      </c>
      <c r="R86" s="386">
        <f>N86*K86</f>
        <v>16269.090370324802</v>
      </c>
      <c r="S86" s="386">
        <f>SUM(P86:R86)</f>
        <v>226338.38906434545</v>
      </c>
      <c r="T86" s="386">
        <f>S86</f>
        <v>226338.38906434545</v>
      </c>
      <c r="U86" s="386">
        <f>S86</f>
        <v>226338.38906434545</v>
      </c>
      <c r="V86" s="386">
        <f>S86</f>
        <v>226338.38906434545</v>
      </c>
    </row>
    <row r="87" spans="1:22" ht="20.25" customHeight="1">
      <c r="A87" s="381"/>
      <c r="B87" s="382"/>
      <c r="C87" s="384"/>
      <c r="D87" s="384"/>
      <c r="E87" s="182" t="s">
        <v>274</v>
      </c>
      <c r="F87" s="391"/>
      <c r="G87" s="403"/>
      <c r="H87" s="405"/>
      <c r="I87" s="387"/>
      <c r="J87" s="387"/>
      <c r="K87" s="387"/>
      <c r="L87" s="393"/>
      <c r="M87" s="393"/>
      <c r="N87" s="393"/>
      <c r="O87" s="393"/>
      <c r="P87" s="387"/>
      <c r="Q87" s="387"/>
      <c r="R87" s="387"/>
      <c r="S87" s="387"/>
      <c r="T87" s="387"/>
      <c r="U87" s="387"/>
      <c r="V87" s="387"/>
    </row>
    <row r="88" spans="1:22" ht="20.25" customHeight="1">
      <c r="A88" s="381"/>
      <c r="B88" s="382"/>
      <c r="C88" s="384"/>
      <c r="D88" s="384"/>
      <c r="E88" s="146" t="s">
        <v>271</v>
      </c>
      <c r="F88" s="390" t="s">
        <v>404</v>
      </c>
      <c r="G88" s="402" t="s">
        <v>405</v>
      </c>
      <c r="H88" s="404" t="s">
        <v>273</v>
      </c>
      <c r="I88" s="386">
        <v>10.86</v>
      </c>
      <c r="J88" s="386">
        <v>13.310902436023621</v>
      </c>
      <c r="K88" s="386">
        <f t="shared" si="40"/>
        <v>2.4509024360236218</v>
      </c>
      <c r="L88" s="392">
        <v>294</v>
      </c>
      <c r="M88" s="392">
        <v>0</v>
      </c>
      <c r="N88" s="392">
        <v>34</v>
      </c>
      <c r="O88" s="392">
        <f t="shared" ref="O88" si="45">SUM(L88:N88)</f>
        <v>328</v>
      </c>
      <c r="P88" s="386">
        <f>L88*K88</f>
        <v>720.56531619094483</v>
      </c>
      <c r="Q88" s="386">
        <v>0</v>
      </c>
      <c r="R88" s="386">
        <f>N88*K88</f>
        <v>83.330682824803148</v>
      </c>
      <c r="S88" s="386">
        <f>SUM(P88:R88)</f>
        <v>803.89599901574798</v>
      </c>
      <c r="T88" s="386">
        <f>S88</f>
        <v>803.89599901574798</v>
      </c>
      <c r="U88" s="386">
        <f>S88</f>
        <v>803.89599901574798</v>
      </c>
      <c r="V88" s="386">
        <f>S88</f>
        <v>803.89599901574798</v>
      </c>
    </row>
    <row r="89" spans="1:22" ht="20.25" customHeight="1">
      <c r="A89" s="381"/>
      <c r="B89" s="382"/>
      <c r="C89" s="384"/>
      <c r="D89" s="384"/>
      <c r="E89" s="182" t="s">
        <v>274</v>
      </c>
      <c r="F89" s="391"/>
      <c r="G89" s="403"/>
      <c r="H89" s="405"/>
      <c r="I89" s="387"/>
      <c r="J89" s="387"/>
      <c r="K89" s="387"/>
      <c r="L89" s="393"/>
      <c r="M89" s="393"/>
      <c r="N89" s="393"/>
      <c r="O89" s="393"/>
      <c r="P89" s="387"/>
      <c r="Q89" s="387"/>
      <c r="R89" s="387"/>
      <c r="S89" s="387"/>
      <c r="T89" s="387"/>
      <c r="U89" s="387"/>
      <c r="V89" s="387"/>
    </row>
    <row r="90" spans="1:22" ht="20.25" customHeight="1">
      <c r="A90" s="381"/>
      <c r="B90" s="382"/>
      <c r="C90" s="384"/>
      <c r="D90" s="384"/>
      <c r="E90" s="146" t="s">
        <v>271</v>
      </c>
      <c r="F90" s="390" t="s">
        <v>406</v>
      </c>
      <c r="G90" s="402" t="s">
        <v>407</v>
      </c>
      <c r="H90" s="404" t="s">
        <v>273</v>
      </c>
      <c r="I90" s="386">
        <v>8.99</v>
      </c>
      <c r="J90" s="386">
        <v>12.810902436023621</v>
      </c>
      <c r="K90" s="386">
        <f t="shared" si="40"/>
        <v>3.820902436023621</v>
      </c>
      <c r="L90" s="392">
        <v>125732</v>
      </c>
      <c r="M90" s="392">
        <v>0</v>
      </c>
      <c r="N90" s="392">
        <v>37193</v>
      </c>
      <c r="O90" s="392">
        <f>SUM(L90:N90)</f>
        <v>162925</v>
      </c>
      <c r="P90" s="386">
        <f>L90*K90</f>
        <v>480409.70508612192</v>
      </c>
      <c r="Q90" s="386">
        <v>0</v>
      </c>
      <c r="R90" s="386">
        <f>K90*N90</f>
        <v>142110.82430302654</v>
      </c>
      <c r="S90" s="386">
        <f t="shared" ref="S90" si="46">SUM(P90:R90)</f>
        <v>622520.52938914846</v>
      </c>
      <c r="T90" s="386">
        <f t="shared" ref="T90" si="47">S90</f>
        <v>622520.52938914846</v>
      </c>
      <c r="U90" s="386">
        <f t="shared" ref="U90" si="48">S90</f>
        <v>622520.52938914846</v>
      </c>
      <c r="V90" s="386">
        <f t="shared" ref="V90" si="49">S90</f>
        <v>622520.52938914846</v>
      </c>
    </row>
    <row r="91" spans="1:22" ht="20.25" customHeight="1">
      <c r="A91" s="381"/>
      <c r="B91" s="382"/>
      <c r="C91" s="384"/>
      <c r="D91" s="384"/>
      <c r="E91" s="182" t="s">
        <v>274</v>
      </c>
      <c r="F91" s="391"/>
      <c r="G91" s="403"/>
      <c r="H91" s="405"/>
      <c r="I91" s="387"/>
      <c r="J91" s="387"/>
      <c r="K91" s="387"/>
      <c r="L91" s="393"/>
      <c r="M91" s="393"/>
      <c r="N91" s="393"/>
      <c r="O91" s="393"/>
      <c r="P91" s="387"/>
      <c r="Q91" s="387"/>
      <c r="R91" s="387"/>
      <c r="S91" s="387"/>
      <c r="T91" s="387"/>
      <c r="U91" s="387"/>
      <c r="V91" s="387"/>
    </row>
    <row r="92" spans="1:22" ht="20.25" customHeight="1">
      <c r="A92" s="381"/>
      <c r="B92" s="382"/>
      <c r="C92" s="384"/>
      <c r="D92" s="384"/>
      <c r="E92" s="146" t="s">
        <v>271</v>
      </c>
      <c r="F92" s="390" t="s">
        <v>408</v>
      </c>
      <c r="G92" s="402" t="s">
        <v>409</v>
      </c>
      <c r="H92" s="404" t="s">
        <v>273</v>
      </c>
      <c r="I92" s="386">
        <v>7.56</v>
      </c>
      <c r="J92" s="386">
        <v>12.829999999999998</v>
      </c>
      <c r="K92" s="386">
        <f>J92-I92</f>
        <v>5.2699999999999987</v>
      </c>
      <c r="L92" s="392">
        <v>3532</v>
      </c>
      <c r="M92" s="392">
        <v>0</v>
      </c>
      <c r="N92" s="392">
        <v>3545</v>
      </c>
      <c r="O92" s="392">
        <f t="shared" ref="O92:O94" si="50">SUM(L92:N92)</f>
        <v>7077</v>
      </c>
      <c r="P92" s="386">
        <f>L92*K92</f>
        <v>18613.639999999996</v>
      </c>
      <c r="Q92" s="386">
        <v>0</v>
      </c>
      <c r="R92" s="386">
        <f>N92*K92</f>
        <v>18682.149999999994</v>
      </c>
      <c r="S92" s="386">
        <f t="shared" ref="S92" si="51">SUM(P92:R92)</f>
        <v>37295.789999999994</v>
      </c>
      <c r="T92" s="386">
        <f t="shared" ref="T92" si="52">S92</f>
        <v>37295.789999999994</v>
      </c>
      <c r="U92" s="386">
        <f t="shared" ref="U92" si="53">S92</f>
        <v>37295.789999999994</v>
      </c>
      <c r="V92" s="386">
        <f t="shared" ref="V92" si="54">S92</f>
        <v>37295.789999999994</v>
      </c>
    </row>
    <row r="93" spans="1:22" ht="20.25" customHeight="1">
      <c r="A93" s="163"/>
      <c r="B93" s="164"/>
      <c r="C93" s="172"/>
      <c r="D93" s="178"/>
      <c r="E93" s="182" t="s">
        <v>274</v>
      </c>
      <c r="F93" s="391"/>
      <c r="G93" s="403"/>
      <c r="H93" s="405"/>
      <c r="I93" s="387"/>
      <c r="J93" s="387"/>
      <c r="K93" s="387"/>
      <c r="L93" s="393"/>
      <c r="M93" s="393"/>
      <c r="N93" s="393"/>
      <c r="O93" s="393"/>
      <c r="P93" s="387"/>
      <c r="Q93" s="387"/>
      <c r="R93" s="387"/>
      <c r="S93" s="387"/>
      <c r="T93" s="387"/>
      <c r="U93" s="387"/>
      <c r="V93" s="387"/>
    </row>
    <row r="94" spans="1:22" ht="38.6">
      <c r="A94" s="140">
        <v>26</v>
      </c>
      <c r="B94" s="141" t="s">
        <v>410</v>
      </c>
      <c r="C94" s="142" t="s">
        <v>411</v>
      </c>
      <c r="D94" s="132" t="s">
        <v>284</v>
      </c>
      <c r="E94" s="183" t="s">
        <v>274</v>
      </c>
      <c r="F94" s="151" t="s">
        <v>285</v>
      </c>
      <c r="G94" s="179" t="s">
        <v>411</v>
      </c>
      <c r="H94" s="146"/>
      <c r="I94" s="147">
        <v>0</v>
      </c>
      <c r="J94" s="147">
        <v>102.03999999999999</v>
      </c>
      <c r="K94" s="136">
        <f>J94-I94</f>
        <v>102.03999999999999</v>
      </c>
      <c r="L94" s="149">
        <v>103</v>
      </c>
      <c r="M94" s="149">
        <v>0</v>
      </c>
      <c r="N94" s="149">
        <v>0</v>
      </c>
      <c r="O94" s="176">
        <f t="shared" si="50"/>
        <v>103</v>
      </c>
      <c r="P94" s="175">
        <f>L94*K94</f>
        <v>10510.119999999999</v>
      </c>
      <c r="Q94" s="147">
        <v>0</v>
      </c>
      <c r="R94" s="136">
        <f>K94*N94</f>
        <v>0</v>
      </c>
      <c r="S94" s="136">
        <v>10510.12</v>
      </c>
      <c r="T94" s="147">
        <f>S94</f>
        <v>10510.12</v>
      </c>
      <c r="U94" s="147">
        <f>S94</f>
        <v>10510.12</v>
      </c>
      <c r="V94" s="147">
        <f>S94</f>
        <v>10510.12</v>
      </c>
    </row>
    <row r="95" spans="1:22" ht="64.3">
      <c r="A95" s="156">
        <v>27</v>
      </c>
      <c r="B95" s="131" t="s">
        <v>412</v>
      </c>
      <c r="C95" s="184" t="s">
        <v>413</v>
      </c>
      <c r="D95" s="132"/>
      <c r="E95" s="183" t="s">
        <v>274</v>
      </c>
      <c r="F95" s="185"/>
      <c r="G95" s="186" t="s">
        <v>414</v>
      </c>
      <c r="H95" s="187"/>
      <c r="I95" s="136"/>
      <c r="J95" s="136"/>
      <c r="K95" s="136"/>
      <c r="L95" s="130"/>
      <c r="M95" s="130"/>
      <c r="N95" s="130"/>
      <c r="O95" s="130"/>
      <c r="P95" s="136"/>
      <c r="Q95" s="136"/>
      <c r="R95" s="136"/>
      <c r="S95" s="136">
        <v>2349828</v>
      </c>
      <c r="T95" s="136">
        <f>S95</f>
        <v>2349828</v>
      </c>
      <c r="U95" s="136">
        <f>S95</f>
        <v>2349828</v>
      </c>
      <c r="V95" s="136">
        <f>S95</f>
        <v>2349828</v>
      </c>
    </row>
    <row r="96" spans="1:22" ht="38.6">
      <c r="A96" s="140">
        <v>28</v>
      </c>
      <c r="B96" s="141" t="s">
        <v>415</v>
      </c>
      <c r="C96" s="188" t="s">
        <v>416</v>
      </c>
      <c r="D96" s="142"/>
      <c r="E96" s="183" t="s">
        <v>274</v>
      </c>
      <c r="F96" s="140"/>
      <c r="G96" s="189" t="s">
        <v>416</v>
      </c>
      <c r="H96" s="146"/>
      <c r="I96" s="147"/>
      <c r="J96" s="147"/>
      <c r="K96" s="147"/>
      <c r="L96" s="149"/>
      <c r="M96" s="149"/>
      <c r="N96" s="149"/>
      <c r="O96" s="149"/>
      <c r="P96" s="147"/>
      <c r="Q96" s="147"/>
      <c r="R96" s="147"/>
      <c r="S96" s="147">
        <v>26317</v>
      </c>
      <c r="T96" s="147">
        <f>S96</f>
        <v>26317</v>
      </c>
      <c r="U96" s="147">
        <f>S96</f>
        <v>26317</v>
      </c>
      <c r="V96" s="147">
        <f>S96</f>
        <v>26317</v>
      </c>
    </row>
    <row r="97" spans="1:22" ht="25.75">
      <c r="A97" s="377">
        <v>29</v>
      </c>
      <c r="B97" s="379" t="s">
        <v>417</v>
      </c>
      <c r="C97" s="383" t="s">
        <v>418</v>
      </c>
      <c r="D97" s="383" t="s">
        <v>394</v>
      </c>
      <c r="E97" s="183" t="s">
        <v>271</v>
      </c>
      <c r="F97" s="190" t="s">
        <v>419</v>
      </c>
      <c r="G97" s="191" t="s">
        <v>420</v>
      </c>
      <c r="H97" s="135" t="s">
        <v>273</v>
      </c>
      <c r="I97" s="136">
        <v>0</v>
      </c>
      <c r="J97" s="136">
        <v>2962.93</v>
      </c>
      <c r="K97" s="136">
        <f>J97-I97</f>
        <v>2962.93</v>
      </c>
      <c r="L97" s="130">
        <v>0</v>
      </c>
      <c r="M97" s="130">
        <v>0</v>
      </c>
      <c r="N97" s="130">
        <v>63</v>
      </c>
      <c r="O97" s="130">
        <f t="shared" ref="O97:O99" si="55">SUM(L97:N97)</f>
        <v>63</v>
      </c>
      <c r="P97" s="136">
        <f t="shared" ref="P97:P100" si="56">L97*K97</f>
        <v>0</v>
      </c>
      <c r="Q97" s="136">
        <v>0</v>
      </c>
      <c r="R97" s="136">
        <f t="shared" ref="R97:R100" si="57">K97*N97</f>
        <v>186664.59</v>
      </c>
      <c r="S97" s="136">
        <f>SUM(P97:R97)</f>
        <v>186664.59</v>
      </c>
      <c r="T97" s="136">
        <f>S97</f>
        <v>186664.59</v>
      </c>
      <c r="U97" s="136">
        <f>S97</f>
        <v>186664.59</v>
      </c>
      <c r="V97" s="136">
        <f>S97</f>
        <v>186664.59</v>
      </c>
    </row>
    <row r="98" spans="1:22" ht="25.75">
      <c r="A98" s="381"/>
      <c r="B98" s="382"/>
      <c r="C98" s="384"/>
      <c r="D98" s="384"/>
      <c r="E98" s="183" t="s">
        <v>271</v>
      </c>
      <c r="F98" s="190" t="s">
        <v>421</v>
      </c>
      <c r="G98" s="191" t="s">
        <v>422</v>
      </c>
      <c r="H98" s="135" t="s">
        <v>273</v>
      </c>
      <c r="I98" s="136">
        <v>0</v>
      </c>
      <c r="J98" s="136">
        <v>507.78</v>
      </c>
      <c r="K98" s="136">
        <f t="shared" ref="K98:K100" si="58">J98-I98</f>
        <v>507.78</v>
      </c>
      <c r="L98" s="130">
        <v>0</v>
      </c>
      <c r="M98" s="130">
        <v>0</v>
      </c>
      <c r="N98" s="130">
        <v>63</v>
      </c>
      <c r="O98" s="130">
        <f t="shared" si="55"/>
        <v>63</v>
      </c>
      <c r="P98" s="136">
        <f t="shared" si="56"/>
        <v>0</v>
      </c>
      <c r="Q98" s="136">
        <v>0</v>
      </c>
      <c r="R98" s="136">
        <f t="shared" si="57"/>
        <v>31990.14</v>
      </c>
      <c r="S98" s="136">
        <f t="shared" ref="S98:S99" si="59">SUM(P98:R98)</f>
        <v>31990.14</v>
      </c>
      <c r="T98" s="136">
        <f t="shared" ref="T98:T99" si="60">S98</f>
        <v>31990.14</v>
      </c>
      <c r="U98" s="136">
        <f t="shared" ref="U98:U99" si="61">S98</f>
        <v>31990.14</v>
      </c>
      <c r="V98" s="136">
        <f t="shared" ref="V98:V99" si="62">S98</f>
        <v>31990.14</v>
      </c>
    </row>
    <row r="99" spans="1:22" ht="25.75">
      <c r="A99" s="378"/>
      <c r="B99" s="380"/>
      <c r="C99" s="385"/>
      <c r="D99" s="385"/>
      <c r="E99" s="183" t="s">
        <v>271</v>
      </c>
      <c r="F99" s="192" t="s">
        <v>423</v>
      </c>
      <c r="G99" s="193" t="s">
        <v>424</v>
      </c>
      <c r="H99" s="135" t="s">
        <v>273</v>
      </c>
      <c r="I99" s="136">
        <v>0</v>
      </c>
      <c r="J99" s="136">
        <v>272.73</v>
      </c>
      <c r="K99" s="136">
        <f>J99-I99</f>
        <v>272.73</v>
      </c>
      <c r="L99" s="130">
        <v>0</v>
      </c>
      <c r="M99" s="130">
        <v>0</v>
      </c>
      <c r="N99" s="130">
        <v>63</v>
      </c>
      <c r="O99" s="130">
        <f t="shared" si="55"/>
        <v>63</v>
      </c>
      <c r="P99" s="136">
        <f t="shared" si="56"/>
        <v>0</v>
      </c>
      <c r="Q99" s="136">
        <v>0</v>
      </c>
      <c r="R99" s="136">
        <f t="shared" si="57"/>
        <v>17181.990000000002</v>
      </c>
      <c r="S99" s="136">
        <f t="shared" si="59"/>
        <v>17181.990000000002</v>
      </c>
      <c r="T99" s="136">
        <f t="shared" si="60"/>
        <v>17181.990000000002</v>
      </c>
      <c r="U99" s="136">
        <f t="shared" si="61"/>
        <v>17181.990000000002</v>
      </c>
      <c r="V99" s="136">
        <f t="shared" si="62"/>
        <v>17181.990000000002</v>
      </c>
    </row>
    <row r="100" spans="1:22" ht="38.6">
      <c r="A100" s="140">
        <v>30</v>
      </c>
      <c r="B100" s="141" t="s">
        <v>425</v>
      </c>
      <c r="C100" s="132" t="s">
        <v>426</v>
      </c>
      <c r="D100" s="142" t="s">
        <v>394</v>
      </c>
      <c r="E100" s="135" t="s">
        <v>274</v>
      </c>
      <c r="F100" s="194" t="s">
        <v>427</v>
      </c>
      <c r="G100" s="195" t="s">
        <v>426</v>
      </c>
      <c r="H100" s="146" t="s">
        <v>273</v>
      </c>
      <c r="I100" s="136">
        <v>0</v>
      </c>
      <c r="J100" s="136">
        <v>20.36</v>
      </c>
      <c r="K100" s="136">
        <f t="shared" si="58"/>
        <v>20.36</v>
      </c>
      <c r="L100" s="130">
        <v>2000</v>
      </c>
      <c r="M100" s="130">
        <v>0</v>
      </c>
      <c r="N100" s="130">
        <v>0</v>
      </c>
      <c r="O100" s="149">
        <f>SUM(L100:N100)</f>
        <v>2000</v>
      </c>
      <c r="P100" s="136">
        <f t="shared" si="56"/>
        <v>40720</v>
      </c>
      <c r="Q100" s="136">
        <v>0</v>
      </c>
      <c r="R100" s="136">
        <f t="shared" si="57"/>
        <v>0</v>
      </c>
      <c r="S100" s="147">
        <f>SUM(P100:R100)</f>
        <v>40720</v>
      </c>
      <c r="T100" s="136">
        <f>S100</f>
        <v>40720</v>
      </c>
      <c r="U100" s="136">
        <f>S100</f>
        <v>40720</v>
      </c>
      <c r="V100" s="136">
        <f>S100</f>
        <v>40720</v>
      </c>
    </row>
    <row r="101" spans="1:22" ht="39" customHeight="1">
      <c r="A101" s="140">
        <v>31</v>
      </c>
      <c r="B101" s="141" t="s">
        <v>428</v>
      </c>
      <c r="C101" s="142" t="s">
        <v>429</v>
      </c>
      <c r="D101" s="150" t="s">
        <v>394</v>
      </c>
      <c r="E101" s="142" t="s">
        <v>274</v>
      </c>
      <c r="F101" s="156"/>
      <c r="G101" s="179" t="s">
        <v>429</v>
      </c>
      <c r="H101" s="135"/>
      <c r="I101" s="136"/>
      <c r="J101" s="136"/>
      <c r="K101" s="136"/>
      <c r="L101" s="130"/>
      <c r="M101" s="130"/>
      <c r="N101" s="130"/>
      <c r="O101" s="130"/>
      <c r="P101" s="147"/>
      <c r="Q101" s="147"/>
      <c r="R101" s="147"/>
      <c r="S101" s="147">
        <f>[11]P3_59!E21</f>
        <v>7644392.2285714289</v>
      </c>
      <c r="T101" s="147">
        <f>[11]P3_59!F21</f>
        <v>7644392.2285714289</v>
      </c>
      <c r="U101" s="147">
        <f>[11]P3_59!G21</f>
        <v>7644392.2285714289</v>
      </c>
      <c r="V101" s="147">
        <f>[11]P3_59!I21</f>
        <v>2530944</v>
      </c>
    </row>
    <row r="102" spans="1:22" ht="25.75">
      <c r="A102" s="377">
        <v>32</v>
      </c>
      <c r="B102" s="379" t="s">
        <v>430</v>
      </c>
      <c r="C102" s="412" t="s">
        <v>431</v>
      </c>
      <c r="D102" s="383" t="s">
        <v>394</v>
      </c>
      <c r="E102" s="132" t="s">
        <v>274</v>
      </c>
      <c r="F102" s="196">
        <v>49025</v>
      </c>
      <c r="G102" s="197" t="s">
        <v>432</v>
      </c>
      <c r="H102" s="146" t="s">
        <v>273</v>
      </c>
      <c r="I102" s="136"/>
      <c r="J102" s="136">
        <v>44.23</v>
      </c>
      <c r="K102" s="136">
        <f>J102-I102</f>
        <v>44.23</v>
      </c>
      <c r="L102" s="130">
        <v>400</v>
      </c>
      <c r="M102" s="130">
        <v>0</v>
      </c>
      <c r="N102" s="130">
        <v>0</v>
      </c>
      <c r="O102" s="130">
        <f>SUM(L102:N102)</f>
        <v>400</v>
      </c>
      <c r="P102" s="136">
        <f>L102*K102</f>
        <v>17692</v>
      </c>
      <c r="Q102" s="136">
        <v>0</v>
      </c>
      <c r="R102" s="136">
        <f t="shared" ref="R102:R107" si="63">K102*N102</f>
        <v>0</v>
      </c>
      <c r="S102" s="136">
        <f t="shared" ref="S102:S106" si="64">SUM(P102:R102)</f>
        <v>17692</v>
      </c>
      <c r="T102" s="147">
        <f t="shared" ref="T102:T107" si="65">S102</f>
        <v>17692</v>
      </c>
      <c r="U102" s="147">
        <f t="shared" ref="U102:U107" si="66">S102</f>
        <v>17692</v>
      </c>
      <c r="V102" s="147">
        <f t="shared" ref="V102:V107" si="67">S102</f>
        <v>17692</v>
      </c>
    </row>
    <row r="103" spans="1:22" ht="32.25" customHeight="1">
      <c r="A103" s="378"/>
      <c r="B103" s="380"/>
      <c r="C103" s="413"/>
      <c r="D103" s="385"/>
      <c r="E103" s="132" t="s">
        <v>274</v>
      </c>
      <c r="F103" s="198">
        <v>49030</v>
      </c>
      <c r="G103" s="197" t="s">
        <v>433</v>
      </c>
      <c r="H103" s="146" t="s">
        <v>273</v>
      </c>
      <c r="I103" s="147"/>
      <c r="J103" s="136">
        <v>69.5</v>
      </c>
      <c r="K103" s="136">
        <f t="shared" ref="K103:K107" si="68">J103-I103</f>
        <v>69.5</v>
      </c>
      <c r="L103" s="130">
        <v>400</v>
      </c>
      <c r="M103" s="130">
        <v>0</v>
      </c>
      <c r="N103" s="130">
        <v>0</v>
      </c>
      <c r="O103" s="130">
        <f t="shared" ref="O103:O107" si="69">SUM(L103:N103)</f>
        <v>400</v>
      </c>
      <c r="P103" s="136">
        <f>L103*K103</f>
        <v>27800</v>
      </c>
      <c r="Q103" s="136">
        <v>0</v>
      </c>
      <c r="R103" s="136">
        <f t="shared" si="63"/>
        <v>0</v>
      </c>
      <c r="S103" s="136">
        <f t="shared" si="64"/>
        <v>27800</v>
      </c>
      <c r="T103" s="147">
        <f t="shared" si="65"/>
        <v>27800</v>
      </c>
      <c r="U103" s="147">
        <f t="shared" si="66"/>
        <v>27800</v>
      </c>
      <c r="V103" s="147">
        <f t="shared" si="67"/>
        <v>27800</v>
      </c>
    </row>
    <row r="104" spans="1:22" ht="54" customHeight="1">
      <c r="A104" s="377">
        <v>33</v>
      </c>
      <c r="B104" s="379" t="s">
        <v>434</v>
      </c>
      <c r="C104" s="412" t="s">
        <v>435</v>
      </c>
      <c r="D104" s="383" t="s">
        <v>284</v>
      </c>
      <c r="E104" s="199" t="s">
        <v>274</v>
      </c>
      <c r="F104" s="156" t="s">
        <v>285</v>
      </c>
      <c r="G104" s="179" t="s">
        <v>436</v>
      </c>
      <c r="H104" s="135"/>
      <c r="I104" s="136"/>
      <c r="J104" s="200">
        <v>76.78</v>
      </c>
      <c r="K104" s="136">
        <f t="shared" si="68"/>
        <v>76.78</v>
      </c>
      <c r="L104" s="130">
        <v>160</v>
      </c>
      <c r="M104" s="130">
        <v>0</v>
      </c>
      <c r="N104" s="130">
        <v>0</v>
      </c>
      <c r="O104" s="130">
        <f t="shared" si="69"/>
        <v>160</v>
      </c>
      <c r="P104" s="136">
        <f>L104*K104</f>
        <v>12284.8</v>
      </c>
      <c r="Q104" s="136">
        <v>0</v>
      </c>
      <c r="R104" s="136">
        <f>K104*N104</f>
        <v>0</v>
      </c>
      <c r="S104" s="136">
        <f t="shared" si="64"/>
        <v>12284.8</v>
      </c>
      <c r="T104" s="136">
        <f t="shared" si="65"/>
        <v>12284.8</v>
      </c>
      <c r="U104" s="136">
        <f t="shared" si="66"/>
        <v>12284.8</v>
      </c>
      <c r="V104" s="136">
        <f t="shared" si="67"/>
        <v>12284.8</v>
      </c>
    </row>
    <row r="105" spans="1:22" ht="41.25" customHeight="1">
      <c r="A105" s="378"/>
      <c r="B105" s="380"/>
      <c r="C105" s="413"/>
      <c r="D105" s="385"/>
      <c r="E105" s="199" t="s">
        <v>274</v>
      </c>
      <c r="F105" s="156" t="s">
        <v>285</v>
      </c>
      <c r="G105" s="179" t="s">
        <v>437</v>
      </c>
      <c r="H105" s="135"/>
      <c r="I105" s="136"/>
      <c r="J105" s="201">
        <v>97.13</v>
      </c>
      <c r="K105" s="136">
        <f t="shared" si="68"/>
        <v>97.13</v>
      </c>
      <c r="L105" s="149">
        <v>160</v>
      </c>
      <c r="M105" s="130">
        <v>0</v>
      </c>
      <c r="N105" s="130">
        <v>0</v>
      </c>
      <c r="O105" s="130">
        <f t="shared" si="69"/>
        <v>160</v>
      </c>
      <c r="P105" s="136">
        <f t="shared" ref="P105:P112" si="70">L105*K105</f>
        <v>15540.8</v>
      </c>
      <c r="Q105" s="136">
        <v>0</v>
      </c>
      <c r="R105" s="136">
        <f t="shared" si="63"/>
        <v>0</v>
      </c>
      <c r="S105" s="136">
        <f t="shared" si="64"/>
        <v>15540.8</v>
      </c>
      <c r="T105" s="136">
        <f t="shared" si="65"/>
        <v>15540.8</v>
      </c>
      <c r="U105" s="136">
        <f t="shared" si="66"/>
        <v>15540.8</v>
      </c>
      <c r="V105" s="136">
        <f t="shared" si="67"/>
        <v>15540.8</v>
      </c>
    </row>
    <row r="106" spans="1:22" ht="41.25" customHeight="1">
      <c r="A106" s="156">
        <v>34</v>
      </c>
      <c r="B106" s="131" t="s">
        <v>438</v>
      </c>
      <c r="C106" s="132" t="s">
        <v>439</v>
      </c>
      <c r="D106" s="132" t="s">
        <v>284</v>
      </c>
      <c r="E106" s="132" t="s">
        <v>274</v>
      </c>
      <c r="F106" s="151" t="s">
        <v>285</v>
      </c>
      <c r="G106" s="202" t="s">
        <v>440</v>
      </c>
      <c r="H106" s="181"/>
      <c r="I106" s="175"/>
      <c r="J106" s="136">
        <v>41</v>
      </c>
      <c r="K106" s="136">
        <f t="shared" si="68"/>
        <v>41</v>
      </c>
      <c r="L106" s="130">
        <v>2000</v>
      </c>
      <c r="M106" s="130">
        <v>0</v>
      </c>
      <c r="N106" s="130">
        <v>0</v>
      </c>
      <c r="O106" s="130">
        <f>SUM(L106:N106)</f>
        <v>2000</v>
      </c>
      <c r="P106" s="136">
        <f t="shared" si="70"/>
        <v>82000</v>
      </c>
      <c r="Q106" s="136">
        <v>0</v>
      </c>
      <c r="R106" s="136">
        <f t="shared" si="63"/>
        <v>0</v>
      </c>
      <c r="S106" s="136">
        <f t="shared" si="64"/>
        <v>82000</v>
      </c>
      <c r="T106" s="136">
        <f t="shared" si="65"/>
        <v>82000</v>
      </c>
      <c r="U106" s="136">
        <f t="shared" si="66"/>
        <v>82000</v>
      </c>
      <c r="V106" s="136">
        <f t="shared" si="67"/>
        <v>82000</v>
      </c>
    </row>
    <row r="107" spans="1:22" ht="31.4" customHeight="1">
      <c r="A107" s="377">
        <v>35</v>
      </c>
      <c r="B107" s="379" t="s">
        <v>441</v>
      </c>
      <c r="C107" s="142" t="s">
        <v>442</v>
      </c>
      <c r="D107" s="142" t="s">
        <v>394</v>
      </c>
      <c r="E107" s="146" t="s">
        <v>271</v>
      </c>
      <c r="F107" s="408">
        <v>4103</v>
      </c>
      <c r="G107" s="410" t="s">
        <v>443</v>
      </c>
      <c r="H107" s="404" t="s">
        <v>273</v>
      </c>
      <c r="I107" s="386">
        <v>9.39</v>
      </c>
      <c r="J107" s="386">
        <v>12.15</v>
      </c>
      <c r="K107" s="386">
        <f t="shared" si="68"/>
        <v>2.76</v>
      </c>
      <c r="L107" s="392">
        <v>92827</v>
      </c>
      <c r="M107" s="392">
        <v>0</v>
      </c>
      <c r="N107" s="392">
        <v>22336</v>
      </c>
      <c r="O107" s="392">
        <f t="shared" si="69"/>
        <v>115163</v>
      </c>
      <c r="P107" s="386">
        <f t="shared" si="70"/>
        <v>256202.52</v>
      </c>
      <c r="Q107" s="386">
        <f>K107*M107</f>
        <v>0</v>
      </c>
      <c r="R107" s="386">
        <f t="shared" si="63"/>
        <v>61647.359999999993</v>
      </c>
      <c r="S107" s="386">
        <f>SUM(P107:R108)</f>
        <v>317849.88</v>
      </c>
      <c r="T107" s="386">
        <f t="shared" si="65"/>
        <v>317849.88</v>
      </c>
      <c r="U107" s="386">
        <f t="shared" si="66"/>
        <v>317849.88</v>
      </c>
      <c r="V107" s="386">
        <f t="shared" si="67"/>
        <v>317849.88</v>
      </c>
    </row>
    <row r="108" spans="1:22" ht="29.15" customHeight="1">
      <c r="A108" s="378"/>
      <c r="B108" s="380"/>
      <c r="C108" s="178"/>
      <c r="D108" s="178"/>
      <c r="E108" s="181" t="s">
        <v>274</v>
      </c>
      <c r="F108" s="409"/>
      <c r="G108" s="411"/>
      <c r="H108" s="405"/>
      <c r="I108" s="387"/>
      <c r="J108" s="387"/>
      <c r="K108" s="387"/>
      <c r="L108" s="393"/>
      <c r="M108" s="393"/>
      <c r="N108" s="393"/>
      <c r="O108" s="393"/>
      <c r="P108" s="387"/>
      <c r="Q108" s="387"/>
      <c r="R108" s="387"/>
      <c r="S108" s="387"/>
      <c r="T108" s="387"/>
      <c r="U108" s="387"/>
      <c r="V108" s="387"/>
    </row>
    <row r="109" spans="1:22" ht="27" customHeight="1">
      <c r="A109" s="381">
        <v>36</v>
      </c>
      <c r="B109" s="414" t="s">
        <v>444</v>
      </c>
      <c r="C109" s="416" t="s">
        <v>445</v>
      </c>
      <c r="D109" s="416" t="s">
        <v>394</v>
      </c>
      <c r="E109" s="203" t="s">
        <v>274</v>
      </c>
      <c r="F109" s="418">
        <v>29205</v>
      </c>
      <c r="G109" s="419" t="s">
        <v>446</v>
      </c>
      <c r="H109" s="420" t="s">
        <v>273</v>
      </c>
      <c r="I109" s="422">
        <v>123.43</v>
      </c>
      <c r="J109" s="424">
        <v>330.5</v>
      </c>
      <c r="K109" s="424">
        <f>J109-I109</f>
        <v>207.07</v>
      </c>
      <c r="L109" s="426">
        <v>1672</v>
      </c>
      <c r="M109" s="426">
        <v>0</v>
      </c>
      <c r="N109" s="426">
        <v>282</v>
      </c>
      <c r="O109" s="426">
        <f>SUM(L109:N109)</f>
        <v>1954</v>
      </c>
      <c r="P109" s="424">
        <f>K109*L109</f>
        <v>346221.04</v>
      </c>
      <c r="Q109" s="424">
        <f>K109*M109</f>
        <v>0</v>
      </c>
      <c r="R109" s="424">
        <f>N109*K109</f>
        <v>58393.74</v>
      </c>
      <c r="S109" s="424">
        <f>SUM(P109:R110)</f>
        <v>404614.77999999997</v>
      </c>
      <c r="T109" s="424">
        <f>S109</f>
        <v>404614.77999999997</v>
      </c>
      <c r="U109" s="424">
        <f>S109</f>
        <v>404614.77999999997</v>
      </c>
      <c r="V109" s="424">
        <f>S109</f>
        <v>404614.77999999997</v>
      </c>
    </row>
    <row r="110" spans="1:22" ht="24.75" customHeight="1">
      <c r="A110" s="378"/>
      <c r="B110" s="415"/>
      <c r="C110" s="417"/>
      <c r="D110" s="417"/>
      <c r="E110" s="212" t="s">
        <v>271</v>
      </c>
      <c r="F110" s="415"/>
      <c r="G110" s="417"/>
      <c r="H110" s="421"/>
      <c r="I110" s="423"/>
      <c r="J110" s="425"/>
      <c r="K110" s="425"/>
      <c r="L110" s="427"/>
      <c r="M110" s="427"/>
      <c r="N110" s="427"/>
      <c r="O110" s="427"/>
      <c r="P110" s="425"/>
      <c r="Q110" s="425"/>
      <c r="R110" s="425"/>
      <c r="S110" s="425"/>
      <c r="T110" s="425"/>
      <c r="U110" s="425"/>
      <c r="V110" s="425"/>
    </row>
    <row r="111" spans="1:22" ht="67.5" customHeight="1">
      <c r="A111" s="377">
        <v>37</v>
      </c>
      <c r="B111" s="379" t="s">
        <v>447</v>
      </c>
      <c r="C111" s="412" t="s">
        <v>448</v>
      </c>
      <c r="D111" s="383" t="s">
        <v>284</v>
      </c>
      <c r="E111" s="135" t="s">
        <v>274</v>
      </c>
      <c r="F111" s="194" t="s">
        <v>285</v>
      </c>
      <c r="G111" s="195" t="s">
        <v>449</v>
      </c>
      <c r="H111" s="135"/>
      <c r="I111" s="136">
        <v>0</v>
      </c>
      <c r="J111" s="136">
        <v>10.8</v>
      </c>
      <c r="K111" s="136">
        <f t="shared" ref="K111:K112" si="71">J111-I111</f>
        <v>10.8</v>
      </c>
      <c r="L111" s="130">
        <v>3193</v>
      </c>
      <c r="M111" s="130">
        <v>0</v>
      </c>
      <c r="N111" s="130">
        <v>0</v>
      </c>
      <c r="O111" s="176">
        <f t="shared" ref="O111:O117" si="72">SUM(L111:N111)</f>
        <v>3193</v>
      </c>
      <c r="P111" s="136">
        <f t="shared" si="70"/>
        <v>34484.400000000001</v>
      </c>
      <c r="Q111" s="136">
        <v>0</v>
      </c>
      <c r="R111" s="175">
        <f t="shared" ref="R111:R112" si="73">K111*N111</f>
        <v>0</v>
      </c>
      <c r="S111" s="177">
        <f>SUM(P111:R111)</f>
        <v>34484.400000000001</v>
      </c>
      <c r="T111" s="171">
        <f>S111</f>
        <v>34484.400000000001</v>
      </c>
      <c r="U111" s="171">
        <f>S111</f>
        <v>34484.400000000001</v>
      </c>
      <c r="V111" s="171">
        <f>S111</f>
        <v>34484.400000000001</v>
      </c>
    </row>
    <row r="112" spans="1:22" ht="67.5" customHeight="1">
      <c r="A112" s="378"/>
      <c r="B112" s="380"/>
      <c r="C112" s="413"/>
      <c r="D112" s="385"/>
      <c r="E112" s="146" t="s">
        <v>274</v>
      </c>
      <c r="F112" s="194" t="s">
        <v>285</v>
      </c>
      <c r="G112" s="195" t="s">
        <v>450</v>
      </c>
      <c r="H112" s="135"/>
      <c r="I112" s="136">
        <v>0</v>
      </c>
      <c r="J112" s="136">
        <v>5.37</v>
      </c>
      <c r="K112" s="136">
        <f t="shared" si="71"/>
        <v>5.37</v>
      </c>
      <c r="L112" s="130">
        <v>5747</v>
      </c>
      <c r="M112" s="130">
        <v>0</v>
      </c>
      <c r="N112" s="130">
        <v>0</v>
      </c>
      <c r="O112" s="176">
        <f t="shared" si="72"/>
        <v>5747</v>
      </c>
      <c r="P112" s="136">
        <f t="shared" si="70"/>
        <v>30861.39</v>
      </c>
      <c r="Q112" s="136">
        <v>0</v>
      </c>
      <c r="R112" s="175">
        <f t="shared" si="73"/>
        <v>0</v>
      </c>
      <c r="S112" s="177">
        <f>SUM(P112:R112)</f>
        <v>30861.39</v>
      </c>
      <c r="T112" s="171">
        <f>S112</f>
        <v>30861.39</v>
      </c>
      <c r="U112" s="171">
        <f>S112</f>
        <v>30861.39</v>
      </c>
      <c r="V112" s="171">
        <f>S112</f>
        <v>30861.39</v>
      </c>
    </row>
    <row r="113" spans="1:22" ht="35.25" customHeight="1">
      <c r="A113" s="317">
        <v>38</v>
      </c>
      <c r="B113" s="317" t="s">
        <v>451</v>
      </c>
      <c r="C113" s="420" t="s">
        <v>452</v>
      </c>
      <c r="D113" s="420" t="s">
        <v>270</v>
      </c>
      <c r="E113" s="146" t="s">
        <v>271</v>
      </c>
      <c r="F113" s="317">
        <v>17257</v>
      </c>
      <c r="G113" s="420" t="s">
        <v>453</v>
      </c>
      <c r="H113" s="420" t="s">
        <v>273</v>
      </c>
      <c r="I113" s="429">
        <v>215.56</v>
      </c>
      <c r="J113" s="429">
        <v>219.86</v>
      </c>
      <c r="K113" s="429">
        <f>J113-I113-4</f>
        <v>0.30000000000001137</v>
      </c>
      <c r="L113" s="431">
        <v>22460</v>
      </c>
      <c r="M113" s="431">
        <v>0</v>
      </c>
      <c r="N113" s="431">
        <v>830</v>
      </c>
      <c r="O113" s="431">
        <f t="shared" si="72"/>
        <v>23290</v>
      </c>
      <c r="P113" s="429">
        <f t="shared" ref="P113:P115" si="74">K113*L113</f>
        <v>6738.0000000002556</v>
      </c>
      <c r="Q113" s="429">
        <f t="shared" ref="Q113:Q117" si="75">K113*M113</f>
        <v>0</v>
      </c>
      <c r="R113" s="429">
        <f>K113*N113</f>
        <v>249.00000000000944</v>
      </c>
      <c r="S113" s="429">
        <f>SUM(P113:R114)</f>
        <v>6987.0000000002647</v>
      </c>
      <c r="T113" s="429">
        <f>S113</f>
        <v>6987.0000000002647</v>
      </c>
      <c r="U113" s="429">
        <f>S113</f>
        <v>6987.0000000002647</v>
      </c>
      <c r="V113" s="429">
        <f>S113</f>
        <v>6987.0000000002647</v>
      </c>
    </row>
    <row r="114" spans="1:22" ht="31.4" customHeight="1">
      <c r="A114" s="342"/>
      <c r="B114" s="342"/>
      <c r="C114" s="428"/>
      <c r="D114" s="428"/>
      <c r="E114" s="181" t="s">
        <v>274</v>
      </c>
      <c r="F114" s="318"/>
      <c r="G114" s="421"/>
      <c r="H114" s="428"/>
      <c r="I114" s="430"/>
      <c r="J114" s="430"/>
      <c r="K114" s="430"/>
      <c r="L114" s="432"/>
      <c r="M114" s="432"/>
      <c r="N114" s="432"/>
      <c r="O114" s="432"/>
      <c r="P114" s="430"/>
      <c r="Q114" s="430"/>
      <c r="R114" s="430"/>
      <c r="S114" s="430"/>
      <c r="T114" s="430"/>
      <c r="U114" s="430"/>
      <c r="V114" s="430"/>
    </row>
    <row r="115" spans="1:22" ht="35.25" customHeight="1">
      <c r="A115" s="342"/>
      <c r="B115" s="342"/>
      <c r="C115" s="428"/>
      <c r="D115" s="428"/>
      <c r="E115" s="146" t="s">
        <v>271</v>
      </c>
      <c r="F115" s="317">
        <v>17258</v>
      </c>
      <c r="G115" s="420" t="s">
        <v>454</v>
      </c>
      <c r="H115" s="428" t="s">
        <v>273</v>
      </c>
      <c r="I115" s="429">
        <v>66.41</v>
      </c>
      <c r="J115" s="429">
        <v>143.1</v>
      </c>
      <c r="K115" s="429">
        <f t="shared" ref="K115:K117" si="76">J115-I115</f>
        <v>76.69</v>
      </c>
      <c r="L115" s="431">
        <v>22460</v>
      </c>
      <c r="M115" s="431">
        <v>0</v>
      </c>
      <c r="N115" s="431">
        <v>830</v>
      </c>
      <c r="O115" s="431">
        <f t="shared" si="72"/>
        <v>23290</v>
      </c>
      <c r="P115" s="429">
        <f t="shared" si="74"/>
        <v>1722457.4</v>
      </c>
      <c r="Q115" s="429">
        <f t="shared" si="75"/>
        <v>0</v>
      </c>
      <c r="R115" s="429">
        <f t="shared" ref="R115:R117" si="77">K115*N115</f>
        <v>63652.7</v>
      </c>
      <c r="S115" s="429">
        <f>SUM(P115:R116)</f>
        <v>1786110.0999999999</v>
      </c>
      <c r="T115" s="429">
        <f>S115</f>
        <v>1786110.0999999999</v>
      </c>
      <c r="U115" s="429">
        <f>S115</f>
        <v>1786110.0999999999</v>
      </c>
      <c r="V115" s="429">
        <f>S115</f>
        <v>1786110.0999999999</v>
      </c>
    </row>
    <row r="116" spans="1:22" ht="35.25" customHeight="1">
      <c r="A116" s="318"/>
      <c r="B116" s="318"/>
      <c r="C116" s="421"/>
      <c r="D116" s="421"/>
      <c r="E116" s="181" t="s">
        <v>274</v>
      </c>
      <c r="F116" s="318"/>
      <c r="G116" s="421"/>
      <c r="H116" s="421"/>
      <c r="I116" s="430"/>
      <c r="J116" s="430"/>
      <c r="K116" s="430"/>
      <c r="L116" s="432"/>
      <c r="M116" s="432"/>
      <c r="N116" s="432"/>
      <c r="O116" s="432"/>
      <c r="P116" s="430"/>
      <c r="Q116" s="430"/>
      <c r="R116" s="430"/>
      <c r="S116" s="430"/>
      <c r="T116" s="430"/>
      <c r="U116" s="430"/>
      <c r="V116" s="430"/>
    </row>
    <row r="117" spans="1:22" ht="49.5" customHeight="1">
      <c r="A117" s="106">
        <v>39</v>
      </c>
      <c r="B117" s="106" t="s">
        <v>455</v>
      </c>
      <c r="C117" s="214" t="s">
        <v>456</v>
      </c>
      <c r="D117" s="214" t="s">
        <v>284</v>
      </c>
      <c r="E117" s="214" t="s">
        <v>274</v>
      </c>
      <c r="F117" s="106" t="s">
        <v>285</v>
      </c>
      <c r="G117" s="214" t="s">
        <v>457</v>
      </c>
      <c r="H117" s="115"/>
      <c r="I117" s="129">
        <v>0</v>
      </c>
      <c r="J117" s="129">
        <v>763.01</v>
      </c>
      <c r="K117" s="129">
        <f t="shared" si="76"/>
        <v>763.01</v>
      </c>
      <c r="L117" s="169">
        <v>540</v>
      </c>
      <c r="M117" s="169">
        <v>0</v>
      </c>
      <c r="N117" s="169">
        <v>0</v>
      </c>
      <c r="O117" s="169">
        <f t="shared" si="72"/>
        <v>540</v>
      </c>
      <c r="P117" s="129">
        <f>K117*L117*8</f>
        <v>3296203.2</v>
      </c>
      <c r="Q117" s="129">
        <f t="shared" si="75"/>
        <v>0</v>
      </c>
      <c r="R117" s="129">
        <f t="shared" si="77"/>
        <v>0</v>
      </c>
      <c r="S117" s="129">
        <f>SUM(P117:R117)</f>
        <v>3296203.2</v>
      </c>
      <c r="T117" s="129">
        <f>S117</f>
        <v>3296203.2</v>
      </c>
      <c r="U117" s="129">
        <f>S117</f>
        <v>3296203.2</v>
      </c>
      <c r="V117" s="129">
        <f>S117</f>
        <v>3296203.2</v>
      </c>
    </row>
    <row r="118" spans="1:22" ht="25.5" customHeight="1">
      <c r="A118" s="317">
        <v>40</v>
      </c>
      <c r="B118" s="317" t="s">
        <v>458</v>
      </c>
      <c r="C118" s="420" t="s">
        <v>459</v>
      </c>
      <c r="D118" s="206"/>
      <c r="E118" s="64"/>
      <c r="F118" s="215"/>
      <c r="G118" s="214" t="s">
        <v>460</v>
      </c>
      <c r="H118" s="115"/>
      <c r="I118" s="129"/>
      <c r="J118" s="129"/>
      <c r="K118" s="129"/>
      <c r="L118" s="169"/>
      <c r="M118" s="169"/>
      <c r="N118" s="169"/>
      <c r="O118" s="169"/>
      <c r="P118" s="129"/>
      <c r="Q118" s="129"/>
      <c r="R118" s="129"/>
      <c r="S118" s="129">
        <v>1919757.73</v>
      </c>
      <c r="T118" s="129">
        <v>1919757.73</v>
      </c>
      <c r="U118" s="129">
        <v>1919757.73</v>
      </c>
      <c r="V118" s="129">
        <v>1919757.73</v>
      </c>
    </row>
    <row r="119" spans="1:22" ht="22.5" customHeight="1">
      <c r="A119" s="318"/>
      <c r="B119" s="318"/>
      <c r="C119" s="421"/>
      <c r="D119" s="213"/>
      <c r="E119" s="72"/>
      <c r="F119" s="216"/>
      <c r="G119" s="214" t="s">
        <v>461</v>
      </c>
      <c r="H119" s="115"/>
      <c r="I119" s="129"/>
      <c r="J119" s="129"/>
      <c r="K119" s="129"/>
      <c r="L119" s="169"/>
      <c r="M119" s="169"/>
      <c r="N119" s="169"/>
      <c r="O119" s="169"/>
      <c r="P119" s="129"/>
      <c r="Q119" s="129"/>
      <c r="R119" s="129"/>
      <c r="S119" s="129">
        <v>2999595.6</v>
      </c>
      <c r="T119" s="129">
        <v>2999595.6</v>
      </c>
      <c r="U119" s="129">
        <v>2999595.6</v>
      </c>
      <c r="V119" s="129">
        <v>2999595.6</v>
      </c>
    </row>
    <row r="120" spans="1:22" ht="25.75">
      <c r="A120" s="106">
        <v>41</v>
      </c>
      <c r="B120" s="106" t="s">
        <v>462</v>
      </c>
      <c r="C120" s="214" t="s">
        <v>463</v>
      </c>
      <c r="D120" s="214"/>
      <c r="E120" s="106"/>
      <c r="F120" s="106"/>
      <c r="G120" s="214" t="s">
        <v>463</v>
      </c>
      <c r="H120" s="115"/>
      <c r="I120" s="129"/>
      <c r="J120" s="129"/>
      <c r="K120" s="129"/>
      <c r="L120" s="169"/>
      <c r="M120" s="169"/>
      <c r="N120" s="169"/>
      <c r="O120" s="169"/>
      <c r="P120" s="129"/>
      <c r="Q120" s="129"/>
      <c r="R120" s="129"/>
      <c r="S120" s="129">
        <v>3554823.62</v>
      </c>
      <c r="T120" s="129">
        <f>S120</f>
        <v>3554823.62</v>
      </c>
      <c r="U120" s="129">
        <f>S120</f>
        <v>3554823.62</v>
      </c>
      <c r="V120" s="129">
        <f>S120</f>
        <v>3554823.62</v>
      </c>
    </row>
    <row r="121" spans="1:22" ht="25.75">
      <c r="A121" s="317">
        <v>42</v>
      </c>
      <c r="B121" s="317" t="s">
        <v>464</v>
      </c>
      <c r="C121" s="420" t="s">
        <v>465</v>
      </c>
      <c r="D121" s="214" t="s">
        <v>284</v>
      </c>
      <c r="E121" s="214" t="s">
        <v>271</v>
      </c>
      <c r="F121" s="106" t="s">
        <v>285</v>
      </c>
      <c r="G121" s="217" t="s">
        <v>466</v>
      </c>
      <c r="H121" s="115"/>
      <c r="I121" s="129">
        <v>0</v>
      </c>
      <c r="J121" s="129">
        <v>82.24</v>
      </c>
      <c r="K121" s="129">
        <f>J121-I121</f>
        <v>82.24</v>
      </c>
      <c r="L121" s="169">
        <v>0</v>
      </c>
      <c r="M121" s="169">
        <v>0</v>
      </c>
      <c r="N121" s="169">
        <v>100</v>
      </c>
      <c r="O121" s="169">
        <f>SUM(L121:N121)</f>
        <v>100</v>
      </c>
      <c r="P121" s="129">
        <f>L121*J121</f>
        <v>0</v>
      </c>
      <c r="Q121" s="129">
        <f>M121*J121</f>
        <v>0</v>
      </c>
      <c r="R121" s="129">
        <f>N121*J121</f>
        <v>8224</v>
      </c>
      <c r="S121" s="129">
        <f>SUM(P121:R121)</f>
        <v>8224</v>
      </c>
      <c r="T121" s="129">
        <f>S121</f>
        <v>8224</v>
      </c>
      <c r="U121" s="129">
        <f>S121</f>
        <v>8224</v>
      </c>
      <c r="V121" s="129">
        <f>S121</f>
        <v>8224</v>
      </c>
    </row>
    <row r="122" spans="1:22" ht="25.75">
      <c r="A122" s="342"/>
      <c r="B122" s="342"/>
      <c r="C122" s="428"/>
      <c r="D122" s="214" t="s">
        <v>284</v>
      </c>
      <c r="E122" s="214" t="s">
        <v>271</v>
      </c>
      <c r="F122" s="106" t="s">
        <v>285</v>
      </c>
      <c r="G122" s="218" t="s">
        <v>467</v>
      </c>
      <c r="H122" s="115"/>
      <c r="I122" s="129">
        <v>0</v>
      </c>
      <c r="J122" s="129">
        <v>126.45</v>
      </c>
      <c r="K122" s="129">
        <f t="shared" ref="K122:K130" si="78">J122-I122</f>
        <v>126.45</v>
      </c>
      <c r="L122" s="169">
        <v>0</v>
      </c>
      <c r="M122" s="169">
        <v>0</v>
      </c>
      <c r="N122" s="169">
        <v>100</v>
      </c>
      <c r="O122" s="169">
        <f t="shared" ref="O122:O130" si="79">SUM(L122:N122)</f>
        <v>100</v>
      </c>
      <c r="P122" s="129">
        <f t="shared" ref="P122:P130" si="80">L122*J122</f>
        <v>0</v>
      </c>
      <c r="Q122" s="129">
        <f t="shared" ref="Q122:Q130" si="81">M122*J122</f>
        <v>0</v>
      </c>
      <c r="R122" s="129">
        <f t="shared" ref="R122:R128" si="82">N122*J122</f>
        <v>12645</v>
      </c>
      <c r="S122" s="129">
        <f t="shared" ref="S122:S130" si="83">SUM(P122:R122)</f>
        <v>12645</v>
      </c>
      <c r="T122" s="129">
        <f t="shared" ref="T122:T130" si="84">S122</f>
        <v>12645</v>
      </c>
      <c r="U122" s="129">
        <f t="shared" ref="U122:U130" si="85">S122</f>
        <v>12645</v>
      </c>
      <c r="V122" s="129">
        <f t="shared" ref="V122:V130" si="86">S122</f>
        <v>12645</v>
      </c>
    </row>
    <row r="123" spans="1:22" ht="25.75">
      <c r="A123" s="342"/>
      <c r="B123" s="342"/>
      <c r="C123" s="428"/>
      <c r="D123" s="214" t="s">
        <v>284</v>
      </c>
      <c r="E123" s="214" t="s">
        <v>271</v>
      </c>
      <c r="F123" s="106" t="s">
        <v>285</v>
      </c>
      <c r="G123" s="217" t="s">
        <v>468</v>
      </c>
      <c r="H123" s="115"/>
      <c r="I123" s="129">
        <v>0</v>
      </c>
      <c r="J123" s="129">
        <v>62.35</v>
      </c>
      <c r="K123" s="129">
        <f t="shared" si="78"/>
        <v>62.35</v>
      </c>
      <c r="L123" s="169">
        <v>0</v>
      </c>
      <c r="M123" s="169">
        <v>0</v>
      </c>
      <c r="N123" s="169">
        <v>50</v>
      </c>
      <c r="O123" s="169">
        <f t="shared" si="79"/>
        <v>50</v>
      </c>
      <c r="P123" s="129">
        <f t="shared" si="80"/>
        <v>0</v>
      </c>
      <c r="Q123" s="129">
        <f t="shared" si="81"/>
        <v>0</v>
      </c>
      <c r="R123" s="129">
        <f t="shared" si="82"/>
        <v>3117.5</v>
      </c>
      <c r="S123" s="129">
        <f t="shared" si="83"/>
        <v>3117.5</v>
      </c>
      <c r="T123" s="129">
        <f t="shared" si="84"/>
        <v>3117.5</v>
      </c>
      <c r="U123" s="129">
        <f t="shared" si="85"/>
        <v>3117.5</v>
      </c>
      <c r="V123" s="129">
        <f t="shared" si="86"/>
        <v>3117.5</v>
      </c>
    </row>
    <row r="124" spans="1:22" ht="25.75">
      <c r="A124" s="342"/>
      <c r="B124" s="342"/>
      <c r="C124" s="428"/>
      <c r="D124" s="214" t="s">
        <v>284</v>
      </c>
      <c r="E124" s="214" t="s">
        <v>271</v>
      </c>
      <c r="F124" s="106" t="s">
        <v>285</v>
      </c>
      <c r="G124" s="217" t="s">
        <v>469</v>
      </c>
      <c r="H124" s="115"/>
      <c r="I124" s="129">
        <v>0</v>
      </c>
      <c r="J124" s="129">
        <v>63.65</v>
      </c>
      <c r="K124" s="129">
        <f t="shared" si="78"/>
        <v>63.65</v>
      </c>
      <c r="L124" s="169">
        <v>0</v>
      </c>
      <c r="M124" s="169">
        <v>0</v>
      </c>
      <c r="N124" s="169">
        <v>50</v>
      </c>
      <c r="O124" s="169">
        <f t="shared" si="79"/>
        <v>50</v>
      </c>
      <c r="P124" s="129">
        <f t="shared" si="80"/>
        <v>0</v>
      </c>
      <c r="Q124" s="129">
        <f t="shared" si="81"/>
        <v>0</v>
      </c>
      <c r="R124" s="129">
        <f t="shared" si="82"/>
        <v>3182.5</v>
      </c>
      <c r="S124" s="129">
        <f t="shared" si="83"/>
        <v>3182.5</v>
      </c>
      <c r="T124" s="129">
        <f t="shared" si="84"/>
        <v>3182.5</v>
      </c>
      <c r="U124" s="129">
        <f t="shared" si="85"/>
        <v>3182.5</v>
      </c>
      <c r="V124" s="129">
        <f t="shared" si="86"/>
        <v>3182.5</v>
      </c>
    </row>
    <row r="125" spans="1:22" ht="25.75">
      <c r="A125" s="342"/>
      <c r="B125" s="342"/>
      <c r="C125" s="428"/>
      <c r="D125" s="214" t="s">
        <v>284</v>
      </c>
      <c r="E125" s="214" t="s">
        <v>271</v>
      </c>
      <c r="F125" s="106" t="s">
        <v>285</v>
      </c>
      <c r="G125" s="217" t="s">
        <v>470</v>
      </c>
      <c r="H125" s="115"/>
      <c r="I125" s="129">
        <v>0</v>
      </c>
      <c r="J125" s="129">
        <v>85.04</v>
      </c>
      <c r="K125" s="129">
        <f t="shared" si="78"/>
        <v>85.04</v>
      </c>
      <c r="L125" s="169">
        <v>0</v>
      </c>
      <c r="M125" s="169">
        <v>0</v>
      </c>
      <c r="N125" s="169">
        <v>200</v>
      </c>
      <c r="O125" s="169">
        <f t="shared" si="79"/>
        <v>200</v>
      </c>
      <c r="P125" s="129">
        <f t="shared" si="80"/>
        <v>0</v>
      </c>
      <c r="Q125" s="129">
        <f t="shared" si="81"/>
        <v>0</v>
      </c>
      <c r="R125" s="129">
        <f t="shared" si="82"/>
        <v>17008</v>
      </c>
      <c r="S125" s="129">
        <f t="shared" si="83"/>
        <v>17008</v>
      </c>
      <c r="T125" s="129">
        <f t="shared" si="84"/>
        <v>17008</v>
      </c>
      <c r="U125" s="129">
        <f t="shared" si="85"/>
        <v>17008</v>
      </c>
      <c r="V125" s="129">
        <f t="shared" si="86"/>
        <v>17008</v>
      </c>
    </row>
    <row r="126" spans="1:22" ht="25.75">
      <c r="A126" s="342"/>
      <c r="B126" s="342"/>
      <c r="C126" s="428"/>
      <c r="D126" s="214" t="s">
        <v>284</v>
      </c>
      <c r="E126" s="214" t="s">
        <v>271</v>
      </c>
      <c r="F126" s="106" t="s">
        <v>285</v>
      </c>
      <c r="G126" s="217" t="s">
        <v>471</v>
      </c>
      <c r="H126" s="115"/>
      <c r="I126" s="129">
        <v>0</v>
      </c>
      <c r="J126" s="129">
        <v>89.45</v>
      </c>
      <c r="K126" s="129">
        <f t="shared" si="78"/>
        <v>89.45</v>
      </c>
      <c r="L126" s="169">
        <v>0</v>
      </c>
      <c r="M126" s="169">
        <v>0</v>
      </c>
      <c r="N126" s="169">
        <v>50</v>
      </c>
      <c r="O126" s="169">
        <f t="shared" si="79"/>
        <v>50</v>
      </c>
      <c r="P126" s="129">
        <f t="shared" si="80"/>
        <v>0</v>
      </c>
      <c r="Q126" s="129">
        <f t="shared" si="81"/>
        <v>0</v>
      </c>
      <c r="R126" s="129">
        <f t="shared" si="82"/>
        <v>4472.5</v>
      </c>
      <c r="S126" s="129">
        <f t="shared" si="83"/>
        <v>4472.5</v>
      </c>
      <c r="T126" s="129">
        <f t="shared" si="84"/>
        <v>4472.5</v>
      </c>
      <c r="U126" s="129">
        <f t="shared" si="85"/>
        <v>4472.5</v>
      </c>
      <c r="V126" s="129">
        <f t="shared" si="86"/>
        <v>4472.5</v>
      </c>
    </row>
    <row r="127" spans="1:22" ht="25.75">
      <c r="A127" s="342"/>
      <c r="B127" s="342"/>
      <c r="C127" s="428"/>
      <c r="D127" s="214" t="s">
        <v>284</v>
      </c>
      <c r="E127" s="214" t="s">
        <v>271</v>
      </c>
      <c r="F127" s="106" t="s">
        <v>285</v>
      </c>
      <c r="G127" s="217" t="s">
        <v>472</v>
      </c>
      <c r="H127" s="115"/>
      <c r="I127" s="129">
        <v>0</v>
      </c>
      <c r="J127" s="129">
        <v>101.44</v>
      </c>
      <c r="K127" s="129">
        <f t="shared" si="78"/>
        <v>101.44</v>
      </c>
      <c r="L127" s="169">
        <v>0</v>
      </c>
      <c r="M127" s="169">
        <v>0</v>
      </c>
      <c r="N127" s="169">
        <v>40</v>
      </c>
      <c r="O127" s="169">
        <f t="shared" si="79"/>
        <v>40</v>
      </c>
      <c r="P127" s="129">
        <f t="shared" si="80"/>
        <v>0</v>
      </c>
      <c r="Q127" s="129">
        <f t="shared" si="81"/>
        <v>0</v>
      </c>
      <c r="R127" s="129">
        <f t="shared" si="82"/>
        <v>4057.6</v>
      </c>
      <c r="S127" s="129">
        <f t="shared" si="83"/>
        <v>4057.6</v>
      </c>
      <c r="T127" s="129">
        <f t="shared" si="84"/>
        <v>4057.6</v>
      </c>
      <c r="U127" s="129">
        <f t="shared" si="85"/>
        <v>4057.6</v>
      </c>
      <c r="V127" s="129">
        <f t="shared" si="86"/>
        <v>4057.6</v>
      </c>
    </row>
    <row r="128" spans="1:22" ht="25.75">
      <c r="A128" s="318"/>
      <c r="B128" s="318"/>
      <c r="C128" s="421"/>
      <c r="D128" s="214" t="s">
        <v>284</v>
      </c>
      <c r="E128" s="214" t="s">
        <v>271</v>
      </c>
      <c r="F128" s="106" t="s">
        <v>285</v>
      </c>
      <c r="G128" s="219" t="s">
        <v>473</v>
      </c>
      <c r="H128" s="115"/>
      <c r="I128" s="129">
        <v>0</v>
      </c>
      <c r="J128" s="129">
        <v>392.67</v>
      </c>
      <c r="K128" s="129">
        <f t="shared" si="78"/>
        <v>392.67</v>
      </c>
      <c r="L128" s="169">
        <v>0</v>
      </c>
      <c r="M128" s="169">
        <v>0</v>
      </c>
      <c r="N128" s="169">
        <v>844</v>
      </c>
      <c r="O128" s="169">
        <f t="shared" si="79"/>
        <v>844</v>
      </c>
      <c r="P128" s="129">
        <f t="shared" si="80"/>
        <v>0</v>
      </c>
      <c r="Q128" s="129">
        <f t="shared" si="81"/>
        <v>0</v>
      </c>
      <c r="R128" s="129">
        <f t="shared" si="82"/>
        <v>331413.48000000004</v>
      </c>
      <c r="S128" s="129">
        <f t="shared" si="83"/>
        <v>331413.48000000004</v>
      </c>
      <c r="T128" s="129">
        <f t="shared" si="84"/>
        <v>331413.48000000004</v>
      </c>
      <c r="U128" s="129">
        <f t="shared" si="85"/>
        <v>331413.48000000004</v>
      </c>
      <c r="V128" s="129">
        <f t="shared" si="86"/>
        <v>331413.48000000004</v>
      </c>
    </row>
    <row r="129" spans="1:22" ht="25.75">
      <c r="A129" s="106">
        <v>43</v>
      </c>
      <c r="B129" s="106" t="s">
        <v>474</v>
      </c>
      <c r="C129" s="214" t="s">
        <v>475</v>
      </c>
      <c r="D129" s="214" t="s">
        <v>270</v>
      </c>
      <c r="E129" s="214" t="s">
        <v>271</v>
      </c>
      <c r="F129" s="106">
        <v>24019</v>
      </c>
      <c r="G129" s="214" t="s">
        <v>476</v>
      </c>
      <c r="H129" s="115" t="s">
        <v>273</v>
      </c>
      <c r="I129" s="129">
        <v>94.43</v>
      </c>
      <c r="J129" s="129">
        <v>663.76</v>
      </c>
      <c r="K129" s="129">
        <f t="shared" si="78"/>
        <v>569.32999999999993</v>
      </c>
      <c r="L129" s="169">
        <v>0</v>
      </c>
      <c r="M129" s="169">
        <v>0</v>
      </c>
      <c r="N129" s="169">
        <v>117</v>
      </c>
      <c r="O129" s="169">
        <f t="shared" si="79"/>
        <v>117</v>
      </c>
      <c r="P129" s="129">
        <f t="shared" si="80"/>
        <v>0</v>
      </c>
      <c r="Q129" s="129">
        <f t="shared" si="81"/>
        <v>0</v>
      </c>
      <c r="R129" s="129">
        <f>N129*K129</f>
        <v>66611.609999999986</v>
      </c>
      <c r="S129" s="129">
        <f t="shared" si="83"/>
        <v>66611.609999999986</v>
      </c>
      <c r="T129" s="129">
        <f t="shared" si="84"/>
        <v>66611.609999999986</v>
      </c>
      <c r="U129" s="129">
        <f t="shared" si="85"/>
        <v>66611.609999999986</v>
      </c>
      <c r="V129" s="129">
        <f t="shared" si="86"/>
        <v>66611.609999999986</v>
      </c>
    </row>
    <row r="130" spans="1:22" ht="25.75">
      <c r="A130" s="317">
        <v>44</v>
      </c>
      <c r="B130" s="317" t="s">
        <v>477</v>
      </c>
      <c r="C130" s="420" t="s">
        <v>478</v>
      </c>
      <c r="D130" s="420" t="s">
        <v>284</v>
      </c>
      <c r="E130" s="206" t="s">
        <v>271</v>
      </c>
      <c r="F130" s="317" t="s">
        <v>285</v>
      </c>
      <c r="G130" s="420" t="s">
        <v>478</v>
      </c>
      <c r="H130" s="440"/>
      <c r="I130" s="429">
        <v>0</v>
      </c>
      <c r="J130" s="429">
        <v>16.39</v>
      </c>
      <c r="K130" s="429">
        <f t="shared" si="78"/>
        <v>16.39</v>
      </c>
      <c r="L130" s="431">
        <v>3600</v>
      </c>
      <c r="M130" s="431">
        <v>0</v>
      </c>
      <c r="N130" s="431">
        <v>400</v>
      </c>
      <c r="O130" s="431">
        <f t="shared" si="79"/>
        <v>4000</v>
      </c>
      <c r="P130" s="429">
        <f t="shared" si="80"/>
        <v>59004</v>
      </c>
      <c r="Q130" s="429">
        <f t="shared" si="81"/>
        <v>0</v>
      </c>
      <c r="R130" s="429">
        <f>N130*K130</f>
        <v>6556</v>
      </c>
      <c r="S130" s="429">
        <f t="shared" si="83"/>
        <v>65560</v>
      </c>
      <c r="T130" s="429">
        <f t="shared" si="84"/>
        <v>65560</v>
      </c>
      <c r="U130" s="429">
        <f t="shared" si="85"/>
        <v>65560</v>
      </c>
      <c r="V130" s="429">
        <f t="shared" si="86"/>
        <v>65560</v>
      </c>
    </row>
    <row r="131" spans="1:22" ht="25.75">
      <c r="A131" s="318"/>
      <c r="B131" s="318"/>
      <c r="C131" s="421"/>
      <c r="D131" s="421"/>
      <c r="E131" s="213" t="s">
        <v>274</v>
      </c>
      <c r="F131" s="318"/>
      <c r="G131" s="421"/>
      <c r="H131" s="441"/>
      <c r="I131" s="430"/>
      <c r="J131" s="430"/>
      <c r="K131" s="430"/>
      <c r="L131" s="432"/>
      <c r="M131" s="432"/>
      <c r="N131" s="432"/>
      <c r="O131" s="432"/>
      <c r="P131" s="430"/>
      <c r="Q131" s="430"/>
      <c r="R131" s="430"/>
      <c r="S131" s="430"/>
      <c r="T131" s="430"/>
      <c r="U131" s="430"/>
      <c r="V131" s="430"/>
    </row>
    <row r="132" spans="1:22" ht="32.25" customHeight="1">
      <c r="A132" s="106">
        <v>45</v>
      </c>
      <c r="B132" s="106" t="s">
        <v>479</v>
      </c>
      <c r="C132" s="214" t="s">
        <v>480</v>
      </c>
      <c r="D132" s="214" t="s">
        <v>270</v>
      </c>
      <c r="E132" s="214" t="s">
        <v>271</v>
      </c>
      <c r="F132" s="106">
        <v>24126</v>
      </c>
      <c r="G132" s="214" t="s">
        <v>481</v>
      </c>
      <c r="H132" s="115" t="s">
        <v>273</v>
      </c>
      <c r="I132" s="129">
        <v>558.72</v>
      </c>
      <c r="J132" s="129">
        <v>840.76</v>
      </c>
      <c r="K132" s="129">
        <f>J132-I132</f>
        <v>282.03999999999996</v>
      </c>
      <c r="L132" s="169">
        <v>0</v>
      </c>
      <c r="M132" s="169">
        <v>0</v>
      </c>
      <c r="N132" s="169">
        <v>640</v>
      </c>
      <c r="O132" s="169">
        <f>SUM(L132:N132)</f>
        <v>640</v>
      </c>
      <c r="P132" s="129">
        <f>L132*K132</f>
        <v>0</v>
      </c>
      <c r="Q132" s="129">
        <f>M132*K132</f>
        <v>0</v>
      </c>
      <c r="R132" s="129">
        <f>'[11]103'!J18</f>
        <v>416285.44</v>
      </c>
      <c r="S132" s="129">
        <f>'[11]103'!J18</f>
        <v>416285.44</v>
      </c>
      <c r="T132" s="129">
        <f>'[11]103'!J18</f>
        <v>416285.44</v>
      </c>
      <c r="U132" s="129">
        <f>'[11]103'!J18</f>
        <v>416285.44</v>
      </c>
      <c r="V132" s="129">
        <f>'[11]103'!J18</f>
        <v>416285.44</v>
      </c>
    </row>
    <row r="133" spans="1:22" ht="25.75">
      <c r="A133" s="106">
        <v>46</v>
      </c>
      <c r="B133" s="106" t="s">
        <v>482</v>
      </c>
      <c r="C133" s="214" t="s">
        <v>483</v>
      </c>
      <c r="D133" s="214" t="s">
        <v>284</v>
      </c>
      <c r="E133" s="213" t="s">
        <v>274</v>
      </c>
      <c r="F133" s="106" t="s">
        <v>285</v>
      </c>
      <c r="G133" s="214" t="s">
        <v>484</v>
      </c>
      <c r="H133" s="115"/>
      <c r="I133" s="129">
        <v>0</v>
      </c>
      <c r="J133" s="129">
        <v>9.4</v>
      </c>
      <c r="K133" s="129">
        <f>J133-I133</f>
        <v>9.4</v>
      </c>
      <c r="L133" s="169">
        <v>150</v>
      </c>
      <c r="M133" s="169">
        <v>0</v>
      </c>
      <c r="N133" s="169">
        <v>0</v>
      </c>
      <c r="O133" s="169">
        <f>SUM(L133:N133)</f>
        <v>150</v>
      </c>
      <c r="P133" s="129">
        <f>L133*K133</f>
        <v>1410</v>
      </c>
      <c r="Q133" s="129">
        <f>M133*K133</f>
        <v>0</v>
      </c>
      <c r="R133" s="129">
        <f>N133*K133</f>
        <v>0</v>
      </c>
      <c r="S133" s="129">
        <f>SUM(P133:R133)</f>
        <v>1410</v>
      </c>
      <c r="T133" s="129">
        <f>S133</f>
        <v>1410</v>
      </c>
      <c r="U133" s="129">
        <f>S133</f>
        <v>1410</v>
      </c>
      <c r="V133" s="129">
        <f>S133</f>
        <v>1410</v>
      </c>
    </row>
    <row r="134" spans="1:22" ht="25.5" customHeight="1">
      <c r="A134" s="317">
        <v>47</v>
      </c>
      <c r="B134" s="433" t="s">
        <v>485</v>
      </c>
      <c r="C134" s="434" t="s">
        <v>486</v>
      </c>
      <c r="D134" s="435" t="s">
        <v>270</v>
      </c>
      <c r="E134" s="206" t="s">
        <v>271</v>
      </c>
      <c r="F134" s="436">
        <v>6021</v>
      </c>
      <c r="G134" s="437" t="s">
        <v>487</v>
      </c>
      <c r="H134" s="439" t="s">
        <v>273</v>
      </c>
      <c r="I134" s="429">
        <v>23.27</v>
      </c>
      <c r="J134" s="429">
        <v>31.17</v>
      </c>
      <c r="K134" s="429">
        <f>J134-I134</f>
        <v>7.9000000000000021</v>
      </c>
      <c r="L134" s="431">
        <v>26574</v>
      </c>
      <c r="M134" s="431">
        <v>0</v>
      </c>
      <c r="N134" s="431">
        <v>319</v>
      </c>
      <c r="O134" s="431">
        <f>SUM(L134:N135)</f>
        <v>26893</v>
      </c>
      <c r="P134" s="429">
        <f>L134*K134</f>
        <v>209934.60000000006</v>
      </c>
      <c r="Q134" s="429">
        <v>0</v>
      </c>
      <c r="R134" s="429">
        <f>N134*K134</f>
        <v>2520.1000000000008</v>
      </c>
      <c r="S134" s="429">
        <f>SUM(P134:R135)</f>
        <v>212454.70000000007</v>
      </c>
      <c r="T134" s="429">
        <f>S134</f>
        <v>212454.70000000007</v>
      </c>
      <c r="U134" s="429">
        <f>S134</f>
        <v>212454.70000000007</v>
      </c>
      <c r="V134" s="429">
        <f>S134</f>
        <v>212454.70000000007</v>
      </c>
    </row>
    <row r="135" spans="1:22" ht="25.75">
      <c r="A135" s="342"/>
      <c r="B135" s="433"/>
      <c r="C135" s="434"/>
      <c r="D135" s="435"/>
      <c r="E135" s="213" t="s">
        <v>274</v>
      </c>
      <c r="F135" s="436"/>
      <c r="G135" s="438"/>
      <c r="H135" s="439"/>
      <c r="I135" s="430"/>
      <c r="J135" s="430"/>
      <c r="K135" s="430"/>
      <c r="L135" s="432"/>
      <c r="M135" s="432"/>
      <c r="N135" s="432"/>
      <c r="O135" s="432"/>
      <c r="P135" s="430"/>
      <c r="Q135" s="430"/>
      <c r="R135" s="430"/>
      <c r="S135" s="430"/>
      <c r="T135" s="430"/>
      <c r="U135" s="430"/>
      <c r="V135" s="430"/>
    </row>
    <row r="136" spans="1:22" ht="25.75">
      <c r="A136" s="342"/>
      <c r="B136" s="433"/>
      <c r="C136" s="434"/>
      <c r="D136" s="435" t="s">
        <v>270</v>
      </c>
      <c r="E136" s="206" t="s">
        <v>271</v>
      </c>
      <c r="F136" s="436">
        <v>6033</v>
      </c>
      <c r="G136" s="437" t="s">
        <v>488</v>
      </c>
      <c r="H136" s="439" t="s">
        <v>273</v>
      </c>
      <c r="I136" s="429">
        <v>45.58</v>
      </c>
      <c r="J136" s="429">
        <v>51.62</v>
      </c>
      <c r="K136" s="429">
        <f>J136-I136</f>
        <v>6.0399999999999991</v>
      </c>
      <c r="L136" s="431">
        <v>82592</v>
      </c>
      <c r="M136" s="431">
        <v>0</v>
      </c>
      <c r="N136" s="431">
        <v>14314</v>
      </c>
      <c r="O136" s="431">
        <f>SUM(L136:N136)</f>
        <v>96906</v>
      </c>
      <c r="P136" s="429">
        <f>L136*K136</f>
        <v>498855.67999999993</v>
      </c>
      <c r="Q136" s="429">
        <v>0</v>
      </c>
      <c r="R136" s="429">
        <f>N136*K136</f>
        <v>86456.559999999983</v>
      </c>
      <c r="S136" s="429">
        <f>SUM(P136:R136)</f>
        <v>585312.23999999987</v>
      </c>
      <c r="T136" s="429">
        <f>S136</f>
        <v>585312.23999999987</v>
      </c>
      <c r="U136" s="429">
        <f>S136</f>
        <v>585312.23999999987</v>
      </c>
      <c r="V136" s="429">
        <f>S136</f>
        <v>585312.23999999987</v>
      </c>
    </row>
    <row r="137" spans="1:22" ht="25.75">
      <c r="A137" s="342"/>
      <c r="B137" s="433"/>
      <c r="C137" s="434"/>
      <c r="D137" s="435"/>
      <c r="E137" s="213" t="s">
        <v>274</v>
      </c>
      <c r="F137" s="436"/>
      <c r="G137" s="438"/>
      <c r="H137" s="439"/>
      <c r="I137" s="430"/>
      <c r="J137" s="430"/>
      <c r="K137" s="430"/>
      <c r="L137" s="432"/>
      <c r="M137" s="432"/>
      <c r="N137" s="432"/>
      <c r="O137" s="432"/>
      <c r="P137" s="430"/>
      <c r="Q137" s="430"/>
      <c r="R137" s="430"/>
      <c r="S137" s="430"/>
      <c r="T137" s="430"/>
      <c r="U137" s="430"/>
      <c r="V137" s="430"/>
    </row>
    <row r="138" spans="1:22" ht="30" customHeight="1">
      <c r="A138" s="342"/>
      <c r="B138" s="433"/>
      <c r="C138" s="434"/>
      <c r="D138" s="435" t="s">
        <v>270</v>
      </c>
      <c r="E138" s="206" t="s">
        <v>271</v>
      </c>
      <c r="F138" s="436">
        <v>6102</v>
      </c>
      <c r="G138" s="437" t="s">
        <v>489</v>
      </c>
      <c r="H138" s="439" t="s">
        <v>273</v>
      </c>
      <c r="I138" s="429">
        <v>25.82</v>
      </c>
      <c r="J138" s="429">
        <v>32.76</v>
      </c>
      <c r="K138" s="429">
        <f>J138-I138</f>
        <v>6.9399999999999977</v>
      </c>
      <c r="L138" s="431">
        <v>51531</v>
      </c>
      <c r="M138" s="431">
        <v>0</v>
      </c>
      <c r="N138" s="431">
        <v>5661</v>
      </c>
      <c r="O138" s="431">
        <f>SUM(L138:N138)</f>
        <v>57192</v>
      </c>
      <c r="P138" s="429">
        <f>L138*K138</f>
        <v>357625.1399999999</v>
      </c>
      <c r="Q138" s="429">
        <v>0</v>
      </c>
      <c r="R138" s="429">
        <f>N138*K138</f>
        <v>39287.339999999989</v>
      </c>
      <c r="S138" s="429">
        <f>SUM(P138:R138)</f>
        <v>396912.47999999986</v>
      </c>
      <c r="T138" s="429">
        <f>S138</f>
        <v>396912.47999999986</v>
      </c>
      <c r="U138" s="429">
        <f>S138</f>
        <v>396912.47999999986</v>
      </c>
      <c r="V138" s="429">
        <f>S138</f>
        <v>396912.47999999986</v>
      </c>
    </row>
    <row r="139" spans="1:22" ht="25.75">
      <c r="A139" s="342"/>
      <c r="B139" s="433"/>
      <c r="C139" s="434"/>
      <c r="D139" s="435"/>
      <c r="E139" s="213" t="s">
        <v>274</v>
      </c>
      <c r="F139" s="436"/>
      <c r="G139" s="438"/>
      <c r="H139" s="439"/>
      <c r="I139" s="430"/>
      <c r="J139" s="430"/>
      <c r="K139" s="430"/>
      <c r="L139" s="432"/>
      <c r="M139" s="432"/>
      <c r="N139" s="432"/>
      <c r="O139" s="432"/>
      <c r="P139" s="430"/>
      <c r="Q139" s="430"/>
      <c r="R139" s="430"/>
      <c r="S139" s="430"/>
      <c r="T139" s="430"/>
      <c r="U139" s="430"/>
      <c r="V139" s="430"/>
    </row>
    <row r="140" spans="1:22" ht="30" customHeight="1">
      <c r="A140" s="342"/>
      <c r="B140" s="433"/>
      <c r="C140" s="434"/>
      <c r="D140" s="435" t="s">
        <v>270</v>
      </c>
      <c r="E140" s="206" t="s">
        <v>271</v>
      </c>
      <c r="F140" s="436">
        <v>6119</v>
      </c>
      <c r="G140" s="442" t="s">
        <v>490</v>
      </c>
      <c r="H140" s="439" t="s">
        <v>273</v>
      </c>
      <c r="I140" s="429">
        <v>35.51</v>
      </c>
      <c r="J140" s="429">
        <v>40.61</v>
      </c>
      <c r="K140" s="429">
        <f>J140-I140</f>
        <v>5.1000000000000014</v>
      </c>
      <c r="L140" s="431">
        <v>47268</v>
      </c>
      <c r="M140" s="431">
        <v>0</v>
      </c>
      <c r="N140" s="431">
        <v>3732</v>
      </c>
      <c r="O140" s="431">
        <f>SUM(L140:N140)</f>
        <v>51000</v>
      </c>
      <c r="P140" s="429">
        <f>L140*K140</f>
        <v>241066.80000000008</v>
      </c>
      <c r="Q140" s="429">
        <v>0</v>
      </c>
      <c r="R140" s="429">
        <f>N140*K140</f>
        <v>19033.200000000004</v>
      </c>
      <c r="S140" s="429">
        <f>SUM(P140:R140)</f>
        <v>260100.00000000009</v>
      </c>
      <c r="T140" s="429">
        <f>S140</f>
        <v>260100.00000000009</v>
      </c>
      <c r="U140" s="429">
        <f>S140</f>
        <v>260100.00000000009</v>
      </c>
      <c r="V140" s="429">
        <f>S140</f>
        <v>260100.00000000009</v>
      </c>
    </row>
    <row r="141" spans="1:22" ht="25.75">
      <c r="A141" s="318"/>
      <c r="B141" s="433"/>
      <c r="C141" s="434"/>
      <c r="D141" s="435"/>
      <c r="E141" s="213" t="s">
        <v>274</v>
      </c>
      <c r="F141" s="436"/>
      <c r="G141" s="442"/>
      <c r="H141" s="439"/>
      <c r="I141" s="430"/>
      <c r="J141" s="430"/>
      <c r="K141" s="430"/>
      <c r="L141" s="432"/>
      <c r="M141" s="432"/>
      <c r="N141" s="432"/>
      <c r="O141" s="432"/>
      <c r="P141" s="430"/>
      <c r="Q141" s="430"/>
      <c r="R141" s="430"/>
      <c r="S141" s="430"/>
      <c r="T141" s="430"/>
      <c r="U141" s="430"/>
      <c r="V141" s="430"/>
    </row>
    <row r="142" spans="1:22" ht="25.75">
      <c r="A142" s="317">
        <v>48</v>
      </c>
      <c r="B142" s="317" t="s">
        <v>491</v>
      </c>
      <c r="C142" s="420" t="s">
        <v>492</v>
      </c>
      <c r="D142" s="420" t="s">
        <v>270</v>
      </c>
      <c r="E142" s="214" t="s">
        <v>271</v>
      </c>
      <c r="F142" s="106">
        <v>19048</v>
      </c>
      <c r="G142" s="220" t="s">
        <v>493</v>
      </c>
      <c r="H142" s="115" t="s">
        <v>273</v>
      </c>
      <c r="I142" s="129">
        <v>162.77000000000001</v>
      </c>
      <c r="J142" s="129">
        <v>367.46</v>
      </c>
      <c r="K142" s="129">
        <f>J142-I142</f>
        <v>204.68999999999997</v>
      </c>
      <c r="L142" s="169">
        <v>0</v>
      </c>
      <c r="M142" s="169">
        <v>0</v>
      </c>
      <c r="N142" s="169">
        <v>234</v>
      </c>
      <c r="O142" s="169">
        <f>SUM(L142:N142)</f>
        <v>234</v>
      </c>
      <c r="P142" s="129">
        <f>L142*K142</f>
        <v>0</v>
      </c>
      <c r="Q142" s="129">
        <v>0</v>
      </c>
      <c r="R142" s="129">
        <f>N142*K142</f>
        <v>47897.459999999992</v>
      </c>
      <c r="S142" s="129">
        <f>SUM(P142:R142)</f>
        <v>47897.459999999992</v>
      </c>
      <c r="T142" s="129">
        <f>S142</f>
        <v>47897.459999999992</v>
      </c>
      <c r="U142" s="129">
        <f>S142</f>
        <v>47897.459999999992</v>
      </c>
      <c r="V142" s="129">
        <f>S142</f>
        <v>47897.459999999992</v>
      </c>
    </row>
    <row r="143" spans="1:22" ht="25.75">
      <c r="A143" s="342"/>
      <c r="B143" s="342"/>
      <c r="C143" s="428"/>
      <c r="D143" s="428"/>
      <c r="E143" s="206" t="s">
        <v>271</v>
      </c>
      <c r="F143" s="317">
        <v>19057</v>
      </c>
      <c r="G143" s="443" t="s">
        <v>494</v>
      </c>
      <c r="H143" s="440" t="s">
        <v>273</v>
      </c>
      <c r="I143" s="429">
        <v>95.1</v>
      </c>
      <c r="J143" s="429">
        <v>262.83999999999997</v>
      </c>
      <c r="K143" s="429">
        <f>J143-I143</f>
        <v>167.73999999999998</v>
      </c>
      <c r="L143" s="431">
        <v>106</v>
      </c>
      <c r="M143" s="431">
        <v>0</v>
      </c>
      <c r="N143" s="431">
        <v>111</v>
      </c>
      <c r="O143" s="431">
        <f>SUM(L143:N143)</f>
        <v>217</v>
      </c>
      <c r="P143" s="429">
        <f>L143*K143</f>
        <v>17780.439999999999</v>
      </c>
      <c r="Q143" s="429">
        <v>0</v>
      </c>
      <c r="R143" s="429">
        <f>N143*K143</f>
        <v>18619.14</v>
      </c>
      <c r="S143" s="429">
        <f>SUM(P143:R143)</f>
        <v>36399.58</v>
      </c>
      <c r="T143" s="429">
        <f>S143</f>
        <v>36399.58</v>
      </c>
      <c r="U143" s="429">
        <f>S143</f>
        <v>36399.58</v>
      </c>
      <c r="V143" s="429">
        <f>S143</f>
        <v>36399.58</v>
      </c>
    </row>
    <row r="144" spans="1:22" ht="25.75">
      <c r="A144" s="342"/>
      <c r="B144" s="342"/>
      <c r="C144" s="428"/>
      <c r="D144" s="428"/>
      <c r="E144" s="213" t="s">
        <v>274</v>
      </c>
      <c r="F144" s="318"/>
      <c r="G144" s="444"/>
      <c r="H144" s="441"/>
      <c r="I144" s="430"/>
      <c r="J144" s="430"/>
      <c r="K144" s="430"/>
      <c r="L144" s="432"/>
      <c r="M144" s="432"/>
      <c r="N144" s="432"/>
      <c r="O144" s="432"/>
      <c r="P144" s="430"/>
      <c r="Q144" s="430"/>
      <c r="R144" s="430"/>
      <c r="S144" s="430"/>
      <c r="T144" s="430"/>
      <c r="U144" s="430"/>
      <c r="V144" s="430"/>
    </row>
    <row r="145" spans="1:22" ht="25.75">
      <c r="A145" s="317">
        <v>48</v>
      </c>
      <c r="B145" s="317" t="s">
        <v>495</v>
      </c>
      <c r="C145" s="420" t="s">
        <v>496</v>
      </c>
      <c r="D145" s="420" t="s">
        <v>270</v>
      </c>
      <c r="E145" s="206" t="s">
        <v>271</v>
      </c>
      <c r="F145" s="317" t="s">
        <v>497</v>
      </c>
      <c r="G145" s="420" t="s">
        <v>498</v>
      </c>
      <c r="H145" s="440" t="s">
        <v>273</v>
      </c>
      <c r="I145" s="429">
        <v>12.44</v>
      </c>
      <c r="J145" s="429">
        <v>13.29</v>
      </c>
      <c r="K145" s="445">
        <f>J145-I145</f>
        <v>0.84999999999999964</v>
      </c>
      <c r="L145" s="431">
        <v>491</v>
      </c>
      <c r="M145" s="431">
        <v>0</v>
      </c>
      <c r="N145" s="431">
        <v>26</v>
      </c>
      <c r="O145" s="446">
        <f>SUM(L145:N145)</f>
        <v>517</v>
      </c>
      <c r="P145" s="429">
        <f>L145*K145</f>
        <v>417.34999999999985</v>
      </c>
      <c r="Q145" s="429">
        <v>0</v>
      </c>
      <c r="R145" s="429">
        <f>N145*K145</f>
        <v>22.099999999999991</v>
      </c>
      <c r="S145" s="429">
        <f>SUM(P145:R145)</f>
        <v>439.44999999999982</v>
      </c>
      <c r="T145" s="429">
        <f>S145</f>
        <v>439.44999999999982</v>
      </c>
      <c r="U145" s="429">
        <f>S145</f>
        <v>439.44999999999982</v>
      </c>
      <c r="V145" s="429">
        <f>S145</f>
        <v>439.44999999999982</v>
      </c>
    </row>
    <row r="146" spans="1:22" ht="25.75">
      <c r="A146" s="342"/>
      <c r="B146" s="342"/>
      <c r="C146" s="428"/>
      <c r="D146" s="428"/>
      <c r="E146" s="213" t="s">
        <v>274</v>
      </c>
      <c r="F146" s="318"/>
      <c r="G146" s="421"/>
      <c r="H146" s="441"/>
      <c r="I146" s="430"/>
      <c r="J146" s="430"/>
      <c r="K146" s="445"/>
      <c r="L146" s="432"/>
      <c r="M146" s="432"/>
      <c r="N146" s="432"/>
      <c r="O146" s="446"/>
      <c r="P146" s="430"/>
      <c r="Q146" s="430"/>
      <c r="R146" s="430"/>
      <c r="S146" s="430"/>
      <c r="T146" s="430"/>
      <c r="U146" s="430"/>
      <c r="V146" s="430"/>
    </row>
    <row r="147" spans="1:22" ht="25.75">
      <c r="A147" s="342"/>
      <c r="B147" s="342"/>
      <c r="C147" s="428"/>
      <c r="D147" s="428"/>
      <c r="E147" s="206" t="s">
        <v>271</v>
      </c>
      <c r="F147" s="317" t="s">
        <v>499</v>
      </c>
      <c r="G147" s="420" t="s">
        <v>500</v>
      </c>
      <c r="H147" s="440" t="s">
        <v>273</v>
      </c>
      <c r="I147" s="429">
        <v>14.63</v>
      </c>
      <c r="J147" s="429">
        <v>16.32</v>
      </c>
      <c r="K147" s="445">
        <f>J147-I147</f>
        <v>1.6899999999999995</v>
      </c>
      <c r="L147" s="431">
        <v>693</v>
      </c>
      <c r="M147" s="431">
        <v>0</v>
      </c>
      <c r="N147" s="431">
        <v>61</v>
      </c>
      <c r="O147" s="446">
        <f>SUM(L147:N147)</f>
        <v>754</v>
      </c>
      <c r="P147" s="429">
        <f>L147*K147</f>
        <v>1171.1699999999996</v>
      </c>
      <c r="Q147" s="429">
        <v>0</v>
      </c>
      <c r="R147" s="429">
        <f>N147*K147</f>
        <v>103.08999999999997</v>
      </c>
      <c r="S147" s="429">
        <f>SUM(P147:R147)</f>
        <v>1274.2599999999995</v>
      </c>
      <c r="T147" s="429">
        <f>S147</f>
        <v>1274.2599999999995</v>
      </c>
      <c r="U147" s="429">
        <f>S147</f>
        <v>1274.2599999999995</v>
      </c>
      <c r="V147" s="429">
        <f>S147</f>
        <v>1274.2599999999995</v>
      </c>
    </row>
    <row r="148" spans="1:22" ht="25.75">
      <c r="A148" s="342"/>
      <c r="B148" s="342"/>
      <c r="C148" s="428"/>
      <c r="D148" s="428"/>
      <c r="E148" s="213" t="s">
        <v>274</v>
      </c>
      <c r="F148" s="318"/>
      <c r="G148" s="421"/>
      <c r="H148" s="441"/>
      <c r="I148" s="430"/>
      <c r="J148" s="430"/>
      <c r="K148" s="445"/>
      <c r="L148" s="432"/>
      <c r="M148" s="432"/>
      <c r="N148" s="432"/>
      <c r="O148" s="446"/>
      <c r="P148" s="430"/>
      <c r="Q148" s="430"/>
      <c r="R148" s="430"/>
      <c r="S148" s="430"/>
      <c r="T148" s="430"/>
      <c r="U148" s="430"/>
      <c r="V148" s="430"/>
    </row>
    <row r="149" spans="1:22" ht="25.75">
      <c r="A149" s="342"/>
      <c r="B149" s="342"/>
      <c r="C149" s="428"/>
      <c r="D149" s="428"/>
      <c r="E149" s="206" t="s">
        <v>271</v>
      </c>
      <c r="F149" s="317" t="s">
        <v>501</v>
      </c>
      <c r="G149" s="420" t="s">
        <v>502</v>
      </c>
      <c r="H149" s="440" t="s">
        <v>273</v>
      </c>
      <c r="I149" s="429">
        <v>16.829999999999998</v>
      </c>
      <c r="J149" s="429">
        <v>19.350000000000001</v>
      </c>
      <c r="K149" s="445">
        <f>J149-I149</f>
        <v>2.5200000000000031</v>
      </c>
      <c r="L149" s="431">
        <v>694</v>
      </c>
      <c r="M149" s="431">
        <v>0</v>
      </c>
      <c r="N149" s="431">
        <v>196</v>
      </c>
      <c r="O149" s="446">
        <f>SUM(L149:N149)</f>
        <v>890</v>
      </c>
      <c r="P149" s="429">
        <f>L149*K149</f>
        <v>1748.8800000000022</v>
      </c>
      <c r="Q149" s="429">
        <v>0</v>
      </c>
      <c r="R149" s="429">
        <f>N149*K149</f>
        <v>493.92000000000064</v>
      </c>
      <c r="S149" s="429">
        <f>SUM(P149:R149)</f>
        <v>2242.8000000000029</v>
      </c>
      <c r="T149" s="429">
        <f>S149</f>
        <v>2242.8000000000029</v>
      </c>
      <c r="U149" s="429">
        <f>S149</f>
        <v>2242.8000000000029</v>
      </c>
      <c r="V149" s="429">
        <f>S149</f>
        <v>2242.8000000000029</v>
      </c>
    </row>
    <row r="150" spans="1:22" ht="25.75">
      <c r="A150" s="342"/>
      <c r="B150" s="342"/>
      <c r="C150" s="428"/>
      <c r="D150" s="428"/>
      <c r="E150" s="213" t="s">
        <v>274</v>
      </c>
      <c r="F150" s="318"/>
      <c r="G150" s="421"/>
      <c r="H150" s="441"/>
      <c r="I150" s="430"/>
      <c r="J150" s="430"/>
      <c r="K150" s="445"/>
      <c r="L150" s="432"/>
      <c r="M150" s="432"/>
      <c r="N150" s="432"/>
      <c r="O150" s="446"/>
      <c r="P150" s="430"/>
      <c r="Q150" s="430"/>
      <c r="R150" s="430"/>
      <c r="S150" s="430"/>
      <c r="T150" s="430"/>
      <c r="U150" s="430"/>
      <c r="V150" s="430"/>
    </row>
    <row r="151" spans="1:22" ht="25.75">
      <c r="A151" s="342"/>
      <c r="B151" s="342"/>
      <c r="C151" s="428"/>
      <c r="D151" s="428"/>
      <c r="E151" s="206" t="s">
        <v>271</v>
      </c>
      <c r="F151" s="317" t="s">
        <v>503</v>
      </c>
      <c r="G151" s="420" t="s">
        <v>504</v>
      </c>
      <c r="H151" s="440" t="s">
        <v>273</v>
      </c>
      <c r="I151" s="429">
        <v>19.02</v>
      </c>
      <c r="J151" s="429">
        <v>22.37</v>
      </c>
      <c r="K151" s="445">
        <f>J151-I151</f>
        <v>3.3500000000000014</v>
      </c>
      <c r="L151" s="431">
        <v>536</v>
      </c>
      <c r="M151" s="431">
        <v>0</v>
      </c>
      <c r="N151" s="431">
        <v>210</v>
      </c>
      <c r="O151" s="446">
        <f>SUM(L151:N151)</f>
        <v>746</v>
      </c>
      <c r="P151" s="429">
        <f>L151*K151</f>
        <v>1795.6000000000008</v>
      </c>
      <c r="Q151" s="429">
        <v>0</v>
      </c>
      <c r="R151" s="429">
        <f>N151*K151</f>
        <v>703.50000000000034</v>
      </c>
      <c r="S151" s="429">
        <f>SUM(P151:R151)</f>
        <v>2499.1000000000013</v>
      </c>
      <c r="T151" s="429">
        <f>S151</f>
        <v>2499.1000000000013</v>
      </c>
      <c r="U151" s="429">
        <f>S151</f>
        <v>2499.1000000000013</v>
      </c>
      <c r="V151" s="429">
        <f>S151</f>
        <v>2499.1000000000013</v>
      </c>
    </row>
    <row r="152" spans="1:22" ht="25.75">
      <c r="A152" s="342"/>
      <c r="B152" s="342"/>
      <c r="C152" s="428"/>
      <c r="D152" s="428"/>
      <c r="E152" s="213" t="s">
        <v>274</v>
      </c>
      <c r="F152" s="318"/>
      <c r="G152" s="421"/>
      <c r="H152" s="441"/>
      <c r="I152" s="430"/>
      <c r="J152" s="430"/>
      <c r="K152" s="445"/>
      <c r="L152" s="432"/>
      <c r="M152" s="432"/>
      <c r="N152" s="432"/>
      <c r="O152" s="446"/>
      <c r="P152" s="430"/>
      <c r="Q152" s="430"/>
      <c r="R152" s="430"/>
      <c r="S152" s="430"/>
      <c r="T152" s="430"/>
      <c r="U152" s="430"/>
      <c r="V152" s="430"/>
    </row>
    <row r="153" spans="1:22" ht="25.75">
      <c r="A153" s="342"/>
      <c r="B153" s="342"/>
      <c r="C153" s="428"/>
      <c r="D153" s="428"/>
      <c r="E153" s="206" t="s">
        <v>271</v>
      </c>
      <c r="F153" s="317" t="s">
        <v>505</v>
      </c>
      <c r="G153" s="420" t="s">
        <v>506</v>
      </c>
      <c r="H153" s="440" t="s">
        <v>273</v>
      </c>
      <c r="I153" s="429">
        <v>22.81</v>
      </c>
      <c r="J153" s="429">
        <v>25.41</v>
      </c>
      <c r="K153" s="445">
        <f>J153-I153</f>
        <v>2.6000000000000014</v>
      </c>
      <c r="L153" s="431">
        <v>220</v>
      </c>
      <c r="M153" s="431">
        <v>0</v>
      </c>
      <c r="N153" s="431">
        <v>88</v>
      </c>
      <c r="O153" s="446">
        <f>SUM(L153:N153)</f>
        <v>308</v>
      </c>
      <c r="P153" s="429">
        <f>L153*K153</f>
        <v>572.00000000000034</v>
      </c>
      <c r="Q153" s="429">
        <v>0</v>
      </c>
      <c r="R153" s="429">
        <f>N153*K153</f>
        <v>228.80000000000013</v>
      </c>
      <c r="S153" s="429">
        <f>SUM(P153:R153)</f>
        <v>800.80000000000041</v>
      </c>
      <c r="T153" s="429">
        <f>S153</f>
        <v>800.80000000000041</v>
      </c>
      <c r="U153" s="429">
        <f>S153</f>
        <v>800.80000000000041</v>
      </c>
      <c r="V153" s="429">
        <f>S153</f>
        <v>800.80000000000041</v>
      </c>
    </row>
    <row r="154" spans="1:22" ht="25.75">
      <c r="A154" s="342"/>
      <c r="B154" s="342"/>
      <c r="C154" s="428"/>
      <c r="D154" s="428"/>
      <c r="E154" s="213" t="s">
        <v>274</v>
      </c>
      <c r="F154" s="318"/>
      <c r="G154" s="421"/>
      <c r="H154" s="441"/>
      <c r="I154" s="430"/>
      <c r="J154" s="430"/>
      <c r="K154" s="445"/>
      <c r="L154" s="432"/>
      <c r="M154" s="432"/>
      <c r="N154" s="432"/>
      <c r="O154" s="446"/>
      <c r="P154" s="430"/>
      <c r="Q154" s="430"/>
      <c r="R154" s="430"/>
      <c r="S154" s="430"/>
      <c r="T154" s="430"/>
      <c r="U154" s="430"/>
      <c r="V154" s="430"/>
    </row>
    <row r="155" spans="1:22" ht="25.75">
      <c r="A155" s="342"/>
      <c r="B155" s="342"/>
      <c r="C155" s="428"/>
      <c r="D155" s="428"/>
      <c r="E155" s="206" t="s">
        <v>271</v>
      </c>
      <c r="F155" s="317" t="s">
        <v>507</v>
      </c>
      <c r="G155" s="420" t="s">
        <v>508</v>
      </c>
      <c r="H155" s="440" t="s">
        <v>273</v>
      </c>
      <c r="I155" s="429">
        <v>23.43</v>
      </c>
      <c r="J155" s="429">
        <v>28.44</v>
      </c>
      <c r="K155" s="445">
        <f>J155-I155</f>
        <v>5.0100000000000016</v>
      </c>
      <c r="L155" s="431">
        <v>902</v>
      </c>
      <c r="M155" s="431">
        <v>0</v>
      </c>
      <c r="N155" s="431">
        <v>52</v>
      </c>
      <c r="O155" s="446">
        <f>SUM(L155:N155)</f>
        <v>954</v>
      </c>
      <c r="P155" s="429">
        <f>L155*K155</f>
        <v>4519.0200000000013</v>
      </c>
      <c r="Q155" s="429">
        <v>0</v>
      </c>
      <c r="R155" s="429">
        <f>N155*K155</f>
        <v>260.5200000000001</v>
      </c>
      <c r="S155" s="429">
        <f>SUM(P155:R155)</f>
        <v>4779.5400000000018</v>
      </c>
      <c r="T155" s="429">
        <f>S155</f>
        <v>4779.5400000000018</v>
      </c>
      <c r="U155" s="429">
        <f>S155</f>
        <v>4779.5400000000018</v>
      </c>
      <c r="V155" s="429">
        <f>S155</f>
        <v>4779.5400000000018</v>
      </c>
    </row>
    <row r="156" spans="1:22" ht="25.75">
      <c r="A156" s="342"/>
      <c r="B156" s="342"/>
      <c r="C156" s="428"/>
      <c r="D156" s="428"/>
      <c r="E156" s="213" t="s">
        <v>274</v>
      </c>
      <c r="F156" s="318"/>
      <c r="G156" s="421"/>
      <c r="H156" s="441"/>
      <c r="I156" s="430"/>
      <c r="J156" s="430"/>
      <c r="K156" s="445"/>
      <c r="L156" s="432"/>
      <c r="M156" s="432"/>
      <c r="N156" s="432"/>
      <c r="O156" s="446"/>
      <c r="P156" s="430"/>
      <c r="Q156" s="430"/>
      <c r="R156" s="430"/>
      <c r="S156" s="430"/>
      <c r="T156" s="430"/>
      <c r="U156" s="430"/>
      <c r="V156" s="430"/>
    </row>
    <row r="157" spans="1:22" ht="25.75">
      <c r="A157" s="342"/>
      <c r="B157" s="342"/>
      <c r="C157" s="428"/>
      <c r="D157" s="428"/>
      <c r="E157" s="206" t="s">
        <v>271</v>
      </c>
      <c r="F157" s="317" t="s">
        <v>509</v>
      </c>
      <c r="G157" s="420" t="s">
        <v>510</v>
      </c>
      <c r="H157" s="440" t="s">
        <v>273</v>
      </c>
      <c r="I157" s="429">
        <v>25.59</v>
      </c>
      <c r="J157" s="429">
        <v>31.46</v>
      </c>
      <c r="K157" s="445">
        <f>J157-I157</f>
        <v>5.870000000000001</v>
      </c>
      <c r="L157" s="431">
        <v>292</v>
      </c>
      <c r="M157" s="431">
        <v>0</v>
      </c>
      <c r="N157" s="431">
        <v>20</v>
      </c>
      <c r="O157" s="446">
        <f>SUM(L157:N157)</f>
        <v>312</v>
      </c>
      <c r="P157" s="429">
        <f>L157*K157</f>
        <v>1714.0400000000002</v>
      </c>
      <c r="Q157" s="429">
        <v>0</v>
      </c>
      <c r="R157" s="429">
        <f>N157*K157</f>
        <v>117.40000000000002</v>
      </c>
      <c r="S157" s="429">
        <f>SUM(P157:R157)</f>
        <v>1831.4400000000003</v>
      </c>
      <c r="T157" s="429">
        <f>S157</f>
        <v>1831.4400000000003</v>
      </c>
      <c r="U157" s="429">
        <f>S157</f>
        <v>1831.4400000000003</v>
      </c>
      <c r="V157" s="429">
        <f>S157</f>
        <v>1831.4400000000003</v>
      </c>
    </row>
    <row r="158" spans="1:22" ht="25.75">
      <c r="A158" s="342"/>
      <c r="B158" s="342"/>
      <c r="C158" s="428"/>
      <c r="D158" s="428"/>
      <c r="E158" s="213" t="s">
        <v>274</v>
      </c>
      <c r="F158" s="318"/>
      <c r="G158" s="421"/>
      <c r="H158" s="441"/>
      <c r="I158" s="430"/>
      <c r="J158" s="430"/>
      <c r="K158" s="445"/>
      <c r="L158" s="432"/>
      <c r="M158" s="432"/>
      <c r="N158" s="432"/>
      <c r="O158" s="446"/>
      <c r="P158" s="430"/>
      <c r="Q158" s="430"/>
      <c r="R158" s="430"/>
      <c r="S158" s="430"/>
      <c r="T158" s="430"/>
      <c r="U158" s="430"/>
      <c r="V158" s="430"/>
    </row>
    <row r="159" spans="1:22" ht="25.75">
      <c r="A159" s="342"/>
      <c r="B159" s="342"/>
      <c r="C159" s="428"/>
      <c r="D159" s="428"/>
      <c r="E159" s="206" t="s">
        <v>271</v>
      </c>
      <c r="F159" s="317" t="s">
        <v>511</v>
      </c>
      <c r="G159" s="420" t="s">
        <v>512</v>
      </c>
      <c r="H159" s="440" t="s">
        <v>273</v>
      </c>
      <c r="I159" s="429">
        <v>27.78</v>
      </c>
      <c r="J159" s="429">
        <v>34.49</v>
      </c>
      <c r="K159" s="445">
        <f>J159-I159</f>
        <v>6.7100000000000009</v>
      </c>
      <c r="L159" s="431">
        <v>293</v>
      </c>
      <c r="M159" s="431">
        <v>0</v>
      </c>
      <c r="N159" s="431">
        <v>15</v>
      </c>
      <c r="O159" s="446">
        <f>SUM(L159:N159)</f>
        <v>308</v>
      </c>
      <c r="P159" s="429">
        <f>L159*K159</f>
        <v>1966.0300000000002</v>
      </c>
      <c r="Q159" s="429">
        <v>0</v>
      </c>
      <c r="R159" s="429">
        <f>N159*K159</f>
        <v>100.65</v>
      </c>
      <c r="S159" s="429">
        <f>SUM(P159:R159)</f>
        <v>2066.6800000000003</v>
      </c>
      <c r="T159" s="429">
        <f>S159</f>
        <v>2066.6800000000003</v>
      </c>
      <c r="U159" s="429">
        <f>S159</f>
        <v>2066.6800000000003</v>
      </c>
      <c r="V159" s="429">
        <f>S159</f>
        <v>2066.6800000000003</v>
      </c>
    </row>
    <row r="160" spans="1:22" ht="25.75">
      <c r="A160" s="342"/>
      <c r="B160" s="342"/>
      <c r="C160" s="428"/>
      <c r="D160" s="428"/>
      <c r="E160" s="213" t="s">
        <v>274</v>
      </c>
      <c r="F160" s="318"/>
      <c r="G160" s="421"/>
      <c r="H160" s="441"/>
      <c r="I160" s="430"/>
      <c r="J160" s="430"/>
      <c r="K160" s="445"/>
      <c r="L160" s="432"/>
      <c r="M160" s="432"/>
      <c r="N160" s="432"/>
      <c r="O160" s="446"/>
      <c r="P160" s="430"/>
      <c r="Q160" s="430"/>
      <c r="R160" s="430"/>
      <c r="S160" s="430"/>
      <c r="T160" s="430"/>
      <c r="U160" s="430"/>
      <c r="V160" s="430"/>
    </row>
    <row r="161" spans="1:22" ht="25.75">
      <c r="A161" s="342"/>
      <c r="B161" s="342"/>
      <c r="C161" s="428"/>
      <c r="D161" s="428"/>
      <c r="E161" s="206" t="s">
        <v>271</v>
      </c>
      <c r="F161" s="317" t="s">
        <v>513</v>
      </c>
      <c r="G161" s="420" t="s">
        <v>514</v>
      </c>
      <c r="H161" s="440" t="s">
        <v>273</v>
      </c>
      <c r="I161" s="429">
        <v>29.51</v>
      </c>
      <c r="J161" s="429">
        <v>37.51</v>
      </c>
      <c r="K161" s="445">
        <f>J161-I161</f>
        <v>7.9999999999999964</v>
      </c>
      <c r="L161" s="431">
        <v>117</v>
      </c>
      <c r="M161" s="431">
        <v>0</v>
      </c>
      <c r="N161" s="431">
        <v>10</v>
      </c>
      <c r="O161" s="446">
        <f>SUM(L161:N161)</f>
        <v>127</v>
      </c>
      <c r="P161" s="429">
        <f>L161*K161</f>
        <v>935.99999999999955</v>
      </c>
      <c r="Q161" s="429">
        <v>0</v>
      </c>
      <c r="R161" s="429">
        <f>N161*K161</f>
        <v>79.999999999999972</v>
      </c>
      <c r="S161" s="429">
        <f>SUM(P161:R161)</f>
        <v>1015.9999999999995</v>
      </c>
      <c r="T161" s="429">
        <f>S161</f>
        <v>1015.9999999999995</v>
      </c>
      <c r="U161" s="429">
        <f>S161</f>
        <v>1015.9999999999995</v>
      </c>
      <c r="V161" s="429">
        <f>S161</f>
        <v>1015.9999999999995</v>
      </c>
    </row>
    <row r="162" spans="1:22" ht="25.75">
      <c r="A162" s="342"/>
      <c r="B162" s="342"/>
      <c r="C162" s="428"/>
      <c r="D162" s="428"/>
      <c r="E162" s="213" t="s">
        <v>274</v>
      </c>
      <c r="F162" s="318"/>
      <c r="G162" s="421"/>
      <c r="H162" s="441"/>
      <c r="I162" s="430"/>
      <c r="J162" s="430"/>
      <c r="K162" s="445"/>
      <c r="L162" s="432"/>
      <c r="M162" s="432"/>
      <c r="N162" s="432"/>
      <c r="O162" s="446"/>
      <c r="P162" s="430"/>
      <c r="Q162" s="430"/>
      <c r="R162" s="430"/>
      <c r="S162" s="430"/>
      <c r="T162" s="430"/>
      <c r="U162" s="430"/>
      <c r="V162" s="430"/>
    </row>
    <row r="163" spans="1:22" ht="25.75">
      <c r="A163" s="342"/>
      <c r="B163" s="342"/>
      <c r="C163" s="428"/>
      <c r="D163" s="428"/>
      <c r="E163" s="206" t="s">
        <v>271</v>
      </c>
      <c r="F163" s="317" t="s">
        <v>515</v>
      </c>
      <c r="G163" s="420" t="s">
        <v>516</v>
      </c>
      <c r="H163" s="440" t="s">
        <v>273</v>
      </c>
      <c r="I163" s="429">
        <v>32.17</v>
      </c>
      <c r="J163" s="429">
        <v>40.53</v>
      </c>
      <c r="K163" s="445">
        <f>J163-I163</f>
        <v>8.36</v>
      </c>
      <c r="L163" s="431">
        <v>363</v>
      </c>
      <c r="M163" s="431">
        <v>0</v>
      </c>
      <c r="N163" s="431">
        <v>203</v>
      </c>
      <c r="O163" s="446">
        <f>SUM(L163:N163)</f>
        <v>566</v>
      </c>
      <c r="P163" s="429">
        <f>L163*K163</f>
        <v>3034.68</v>
      </c>
      <c r="Q163" s="429">
        <v>0</v>
      </c>
      <c r="R163" s="429">
        <f>N163*K163</f>
        <v>1697.08</v>
      </c>
      <c r="S163" s="429">
        <f>SUM(P163:R163)</f>
        <v>4731.76</v>
      </c>
      <c r="T163" s="429">
        <f>S163</f>
        <v>4731.76</v>
      </c>
      <c r="U163" s="429">
        <f>S163</f>
        <v>4731.76</v>
      </c>
      <c r="V163" s="429">
        <f>S163</f>
        <v>4731.76</v>
      </c>
    </row>
    <row r="164" spans="1:22" ht="25.75">
      <c r="A164" s="342"/>
      <c r="B164" s="342"/>
      <c r="C164" s="428"/>
      <c r="D164" s="428"/>
      <c r="E164" s="213" t="s">
        <v>274</v>
      </c>
      <c r="F164" s="318"/>
      <c r="G164" s="421"/>
      <c r="H164" s="441"/>
      <c r="I164" s="430"/>
      <c r="J164" s="430"/>
      <c r="K164" s="445"/>
      <c r="L164" s="432"/>
      <c r="M164" s="432"/>
      <c r="N164" s="432"/>
      <c r="O164" s="446"/>
      <c r="P164" s="430"/>
      <c r="Q164" s="430"/>
      <c r="R164" s="430"/>
      <c r="S164" s="430"/>
      <c r="T164" s="430"/>
      <c r="U164" s="430"/>
      <c r="V164" s="430"/>
    </row>
    <row r="165" spans="1:22" ht="25.75">
      <c r="A165" s="342"/>
      <c r="B165" s="342"/>
      <c r="C165" s="428"/>
      <c r="D165" s="428"/>
      <c r="E165" s="206" t="s">
        <v>271</v>
      </c>
      <c r="F165" s="317" t="s">
        <v>517</v>
      </c>
      <c r="G165" s="420" t="s">
        <v>518</v>
      </c>
      <c r="H165" s="440" t="s">
        <v>273</v>
      </c>
      <c r="I165" s="429">
        <v>34.36</v>
      </c>
      <c r="J165" s="429">
        <v>43.57</v>
      </c>
      <c r="K165" s="445">
        <f>J165-I165</f>
        <v>9.2100000000000009</v>
      </c>
      <c r="L165" s="431">
        <v>22</v>
      </c>
      <c r="M165" s="431">
        <v>0</v>
      </c>
      <c r="N165" s="431">
        <v>39</v>
      </c>
      <c r="O165" s="446">
        <f>SUM(L165:N165)</f>
        <v>61</v>
      </c>
      <c r="P165" s="429">
        <f>L165*K165</f>
        <v>202.62</v>
      </c>
      <c r="Q165" s="429">
        <v>0</v>
      </c>
      <c r="R165" s="429">
        <f>N165*K165</f>
        <v>359.19000000000005</v>
      </c>
      <c r="S165" s="429">
        <f>SUM(P165:R165)</f>
        <v>561.81000000000006</v>
      </c>
      <c r="T165" s="429">
        <f>S165</f>
        <v>561.81000000000006</v>
      </c>
      <c r="U165" s="429">
        <f>S165</f>
        <v>561.81000000000006</v>
      </c>
      <c r="V165" s="429">
        <f>S165</f>
        <v>561.81000000000006</v>
      </c>
    </row>
    <row r="166" spans="1:22" ht="25.75">
      <c r="A166" s="342"/>
      <c r="B166" s="342"/>
      <c r="C166" s="428"/>
      <c r="D166" s="428"/>
      <c r="E166" s="213" t="s">
        <v>274</v>
      </c>
      <c r="F166" s="318"/>
      <c r="G166" s="421"/>
      <c r="H166" s="441"/>
      <c r="I166" s="430"/>
      <c r="J166" s="430"/>
      <c r="K166" s="445"/>
      <c r="L166" s="432"/>
      <c r="M166" s="432"/>
      <c r="N166" s="432"/>
      <c r="O166" s="446"/>
      <c r="P166" s="430"/>
      <c r="Q166" s="430"/>
      <c r="R166" s="430"/>
      <c r="S166" s="430"/>
      <c r="T166" s="430"/>
      <c r="U166" s="430"/>
      <c r="V166" s="430"/>
    </row>
    <row r="167" spans="1:22" ht="25.75">
      <c r="A167" s="342"/>
      <c r="B167" s="342"/>
      <c r="C167" s="428"/>
      <c r="D167" s="428"/>
      <c r="E167" s="206" t="s">
        <v>271</v>
      </c>
      <c r="F167" s="317" t="s">
        <v>519</v>
      </c>
      <c r="G167" s="420" t="s">
        <v>520</v>
      </c>
      <c r="H167" s="440" t="s">
        <v>273</v>
      </c>
      <c r="I167" s="429">
        <v>36.549999999999997</v>
      </c>
      <c r="J167" s="429">
        <v>46.59</v>
      </c>
      <c r="K167" s="445">
        <f>J167-I167</f>
        <v>10.040000000000006</v>
      </c>
      <c r="L167" s="431">
        <v>549</v>
      </c>
      <c r="M167" s="431">
        <v>0</v>
      </c>
      <c r="N167" s="431">
        <v>38</v>
      </c>
      <c r="O167" s="446">
        <f>SUM(L167:N167)</f>
        <v>587</v>
      </c>
      <c r="P167" s="429">
        <f>L167*K167</f>
        <v>5511.9600000000037</v>
      </c>
      <c r="Q167" s="429">
        <v>0</v>
      </c>
      <c r="R167" s="429">
        <f>N167*K167</f>
        <v>381.52000000000021</v>
      </c>
      <c r="S167" s="429">
        <f>SUM(P167:R167)</f>
        <v>5893.4800000000041</v>
      </c>
      <c r="T167" s="429">
        <f>S167</f>
        <v>5893.4800000000041</v>
      </c>
      <c r="U167" s="429">
        <f>S167</f>
        <v>5893.4800000000041</v>
      </c>
      <c r="V167" s="429">
        <f>S167</f>
        <v>5893.4800000000041</v>
      </c>
    </row>
    <row r="168" spans="1:22" ht="25.75">
      <c r="A168" s="342"/>
      <c r="B168" s="342"/>
      <c r="C168" s="428"/>
      <c r="D168" s="428"/>
      <c r="E168" s="213" t="s">
        <v>274</v>
      </c>
      <c r="F168" s="318"/>
      <c r="G168" s="421"/>
      <c r="H168" s="441"/>
      <c r="I168" s="430"/>
      <c r="J168" s="430"/>
      <c r="K168" s="445"/>
      <c r="L168" s="432"/>
      <c r="M168" s="432"/>
      <c r="N168" s="432"/>
      <c r="O168" s="446"/>
      <c r="P168" s="430"/>
      <c r="Q168" s="430"/>
      <c r="R168" s="430"/>
      <c r="S168" s="430"/>
      <c r="T168" s="430"/>
      <c r="U168" s="430"/>
      <c r="V168" s="430"/>
    </row>
    <row r="169" spans="1:22" ht="25.75">
      <c r="A169" s="342"/>
      <c r="B169" s="342"/>
      <c r="C169" s="428"/>
      <c r="D169" s="428"/>
      <c r="E169" s="206" t="s">
        <v>271</v>
      </c>
      <c r="F169" s="106" t="s">
        <v>521</v>
      </c>
      <c r="G169" s="214" t="s">
        <v>522</v>
      </c>
      <c r="H169" s="115" t="s">
        <v>273</v>
      </c>
      <c r="I169" s="129">
        <v>100.75</v>
      </c>
      <c r="J169" s="129">
        <v>101.7</v>
      </c>
      <c r="K169" s="129">
        <f>J169-I169</f>
        <v>0.95000000000000284</v>
      </c>
      <c r="L169" s="169">
        <v>0</v>
      </c>
      <c r="M169" s="169">
        <v>0</v>
      </c>
      <c r="N169" s="169">
        <v>2</v>
      </c>
      <c r="O169" s="169">
        <f>SUM(L169:N169)</f>
        <v>2</v>
      </c>
      <c r="P169" s="129">
        <f>L169*K169</f>
        <v>0</v>
      </c>
      <c r="Q169" s="129">
        <f>M169*K169</f>
        <v>0</v>
      </c>
      <c r="R169" s="129">
        <f>N169*K169</f>
        <v>1.9000000000000057</v>
      </c>
      <c r="S169" s="129">
        <f>SUM(P169:R169)</f>
        <v>1.9000000000000057</v>
      </c>
      <c r="T169" s="129">
        <f>S169</f>
        <v>1.9000000000000057</v>
      </c>
      <c r="U169" s="129">
        <f>S169</f>
        <v>1.9000000000000057</v>
      </c>
      <c r="V169" s="129">
        <f>S169</f>
        <v>1.9000000000000057</v>
      </c>
    </row>
    <row r="170" spans="1:22" ht="25.75">
      <c r="A170" s="342"/>
      <c r="B170" s="342"/>
      <c r="C170" s="428"/>
      <c r="D170" s="428"/>
      <c r="E170" s="214" t="s">
        <v>271</v>
      </c>
      <c r="F170" s="106" t="s">
        <v>523</v>
      </c>
      <c r="G170" s="214" t="s">
        <v>524</v>
      </c>
      <c r="H170" s="115" t="s">
        <v>273</v>
      </c>
      <c r="I170" s="129">
        <v>72.84</v>
      </c>
      <c r="J170" s="129">
        <v>74.55</v>
      </c>
      <c r="K170" s="129">
        <f>J170-I170</f>
        <v>1.7099999999999937</v>
      </c>
      <c r="L170" s="169">
        <v>0</v>
      </c>
      <c r="M170" s="169">
        <v>0</v>
      </c>
      <c r="N170" s="169">
        <v>1</v>
      </c>
      <c r="O170" s="169">
        <f>SUM(L170:N170)</f>
        <v>1</v>
      </c>
      <c r="P170" s="129">
        <f>L170*K170</f>
        <v>0</v>
      </c>
      <c r="Q170" s="129">
        <f>M170*K170</f>
        <v>0</v>
      </c>
      <c r="R170" s="129">
        <f>N170*K170</f>
        <v>1.7099999999999937</v>
      </c>
      <c r="S170" s="129">
        <f>SUM(P170:R170)</f>
        <v>1.7099999999999937</v>
      </c>
      <c r="T170" s="129">
        <f>S170</f>
        <v>1.7099999999999937</v>
      </c>
      <c r="U170" s="129">
        <f>S170</f>
        <v>1.7099999999999937</v>
      </c>
      <c r="V170" s="129">
        <f>S170</f>
        <v>1.7099999999999937</v>
      </c>
    </row>
    <row r="171" spans="1:22" ht="25.75">
      <c r="A171" s="342"/>
      <c r="B171" s="342"/>
      <c r="C171" s="428"/>
      <c r="D171" s="428"/>
      <c r="E171" s="213" t="s">
        <v>274</v>
      </c>
      <c r="F171" s="106" t="s">
        <v>525</v>
      </c>
      <c r="G171" s="214" t="s">
        <v>526</v>
      </c>
      <c r="H171" s="115" t="s">
        <v>273</v>
      </c>
      <c r="I171" s="129">
        <v>36.020000000000003</v>
      </c>
      <c r="J171" s="129">
        <v>40.11</v>
      </c>
      <c r="K171" s="129">
        <f>J171-I171</f>
        <v>4.0899999999999963</v>
      </c>
      <c r="L171" s="169">
        <v>1</v>
      </c>
      <c r="M171" s="169">
        <v>0</v>
      </c>
      <c r="N171" s="169">
        <v>0</v>
      </c>
      <c r="O171" s="169">
        <f>SUM(L171:N171)</f>
        <v>1</v>
      </c>
      <c r="P171" s="129">
        <f>L171*K171</f>
        <v>4.0899999999999963</v>
      </c>
      <c r="Q171" s="129">
        <f>M171*K171</f>
        <v>0</v>
      </c>
      <c r="R171" s="129">
        <f>N171*K171</f>
        <v>0</v>
      </c>
      <c r="S171" s="129">
        <f>SUM(P171:R171)</f>
        <v>4.0899999999999963</v>
      </c>
      <c r="T171" s="129">
        <f>S171</f>
        <v>4.0899999999999963</v>
      </c>
      <c r="U171" s="129">
        <f>S171</f>
        <v>4.0899999999999963</v>
      </c>
      <c r="V171" s="129">
        <f>S171</f>
        <v>4.0899999999999963</v>
      </c>
    </row>
    <row r="172" spans="1:22" ht="25.75">
      <c r="A172" s="342"/>
      <c r="B172" s="342"/>
      <c r="C172" s="428"/>
      <c r="D172" s="428"/>
      <c r="E172" s="206" t="s">
        <v>271</v>
      </c>
      <c r="F172" s="317" t="s">
        <v>527</v>
      </c>
      <c r="G172" s="420" t="s">
        <v>528</v>
      </c>
      <c r="H172" s="440" t="s">
        <v>273</v>
      </c>
      <c r="I172" s="429">
        <v>36.020000000000003</v>
      </c>
      <c r="J172" s="429">
        <v>40.11</v>
      </c>
      <c r="K172" s="429">
        <f>J172-I172</f>
        <v>4.0899999999999963</v>
      </c>
      <c r="L172" s="431">
        <v>2</v>
      </c>
      <c r="M172" s="431">
        <v>0</v>
      </c>
      <c r="N172" s="431">
        <v>1</v>
      </c>
      <c r="O172" s="431">
        <f>SUM(L172:N172)</f>
        <v>3</v>
      </c>
      <c r="P172" s="429">
        <f>L172*K172</f>
        <v>8.1799999999999926</v>
      </c>
      <c r="Q172" s="429">
        <f>M172*K172</f>
        <v>0</v>
      </c>
      <c r="R172" s="429">
        <f>N172*K172</f>
        <v>4.0899999999999963</v>
      </c>
      <c r="S172" s="429">
        <f>SUM(P172:R172)</f>
        <v>12.269999999999989</v>
      </c>
      <c r="T172" s="429">
        <f>S172</f>
        <v>12.269999999999989</v>
      </c>
      <c r="U172" s="429">
        <f>S172</f>
        <v>12.269999999999989</v>
      </c>
      <c r="V172" s="429">
        <f>S172</f>
        <v>12.269999999999989</v>
      </c>
    </row>
    <row r="173" spans="1:22" ht="25.75">
      <c r="A173" s="342"/>
      <c r="B173" s="342"/>
      <c r="C173" s="428"/>
      <c r="D173" s="428"/>
      <c r="E173" s="213" t="s">
        <v>274</v>
      </c>
      <c r="F173" s="318"/>
      <c r="G173" s="421"/>
      <c r="H173" s="441"/>
      <c r="I173" s="430"/>
      <c r="J173" s="430"/>
      <c r="K173" s="430"/>
      <c r="L173" s="432"/>
      <c r="M173" s="432"/>
      <c r="N173" s="432"/>
      <c r="O173" s="432"/>
      <c r="P173" s="430"/>
      <c r="Q173" s="430"/>
      <c r="R173" s="430"/>
      <c r="S173" s="430"/>
      <c r="T173" s="430"/>
      <c r="U173" s="430"/>
      <c r="V173" s="430"/>
    </row>
    <row r="174" spans="1:22" ht="25.75">
      <c r="A174" s="342"/>
      <c r="B174" s="342"/>
      <c r="C174" s="428"/>
      <c r="D174" s="428"/>
      <c r="E174" s="214" t="s">
        <v>271</v>
      </c>
      <c r="F174" s="106" t="s">
        <v>529</v>
      </c>
      <c r="G174" s="214" t="s">
        <v>530</v>
      </c>
      <c r="H174" s="115" t="s">
        <v>273</v>
      </c>
      <c r="I174" s="129">
        <v>36.020000000000003</v>
      </c>
      <c r="J174" s="129">
        <v>40.11</v>
      </c>
      <c r="K174" s="129">
        <f t="shared" ref="K174:K179" si="87">J174-I174</f>
        <v>4.0899999999999963</v>
      </c>
      <c r="L174" s="169">
        <v>0</v>
      </c>
      <c r="M174" s="169">
        <v>0</v>
      </c>
      <c r="N174" s="169">
        <v>1</v>
      </c>
      <c r="O174" s="169">
        <f t="shared" ref="O174:O179" si="88">SUM(L174:N174)</f>
        <v>1</v>
      </c>
      <c r="P174" s="129">
        <f t="shared" ref="P174:P179" si="89">L174*K174</f>
        <v>0</v>
      </c>
      <c r="Q174" s="129">
        <f t="shared" ref="Q174:Q179" si="90">M174*K174</f>
        <v>0</v>
      </c>
      <c r="R174" s="129">
        <f t="shared" ref="R174:R179" si="91">N174*K174</f>
        <v>4.0899999999999963</v>
      </c>
      <c r="S174" s="129">
        <f t="shared" ref="S174:S179" si="92">SUM(P174:R174)</f>
        <v>4.0899999999999963</v>
      </c>
      <c r="T174" s="129">
        <f t="shared" ref="T174:T179" si="93">S174</f>
        <v>4.0899999999999963</v>
      </c>
      <c r="U174" s="129">
        <f t="shared" ref="U174:U179" si="94">S174</f>
        <v>4.0899999999999963</v>
      </c>
      <c r="V174" s="129">
        <f t="shared" ref="V174:V179" si="95">S174</f>
        <v>4.0899999999999963</v>
      </c>
    </row>
    <row r="175" spans="1:22" ht="25.75">
      <c r="A175" s="342"/>
      <c r="B175" s="342"/>
      <c r="C175" s="428"/>
      <c r="D175" s="428"/>
      <c r="E175" s="214" t="s">
        <v>271</v>
      </c>
      <c r="F175" s="106" t="s">
        <v>531</v>
      </c>
      <c r="G175" s="214" t="s">
        <v>532</v>
      </c>
      <c r="H175" s="115" t="s">
        <v>273</v>
      </c>
      <c r="I175" s="129">
        <v>58.49</v>
      </c>
      <c r="J175" s="129">
        <v>63.43</v>
      </c>
      <c r="K175" s="129">
        <f t="shared" si="87"/>
        <v>4.9399999999999977</v>
      </c>
      <c r="L175" s="169">
        <v>0</v>
      </c>
      <c r="M175" s="169">
        <v>0</v>
      </c>
      <c r="N175" s="169">
        <v>2</v>
      </c>
      <c r="O175" s="169">
        <f t="shared" si="88"/>
        <v>2</v>
      </c>
      <c r="P175" s="129">
        <f t="shared" si="89"/>
        <v>0</v>
      </c>
      <c r="Q175" s="129">
        <f t="shared" si="90"/>
        <v>0</v>
      </c>
      <c r="R175" s="129">
        <f t="shared" si="91"/>
        <v>9.8799999999999955</v>
      </c>
      <c r="S175" s="129">
        <f t="shared" si="92"/>
        <v>9.8799999999999955</v>
      </c>
      <c r="T175" s="129">
        <f t="shared" si="93"/>
        <v>9.8799999999999955</v>
      </c>
      <c r="U175" s="129">
        <f t="shared" si="94"/>
        <v>9.8799999999999955</v>
      </c>
      <c r="V175" s="129">
        <f t="shared" si="95"/>
        <v>9.8799999999999955</v>
      </c>
    </row>
    <row r="176" spans="1:22" ht="25.75">
      <c r="A176" s="342"/>
      <c r="B176" s="342"/>
      <c r="C176" s="428"/>
      <c r="D176" s="428"/>
      <c r="E176" s="214" t="s">
        <v>271</v>
      </c>
      <c r="F176" s="106" t="s">
        <v>533</v>
      </c>
      <c r="G176" s="214" t="s">
        <v>534</v>
      </c>
      <c r="H176" s="115" t="s">
        <v>273</v>
      </c>
      <c r="I176" s="129">
        <v>35.42</v>
      </c>
      <c r="J176" s="129">
        <v>38.380000000000003</v>
      </c>
      <c r="K176" s="129">
        <f t="shared" si="87"/>
        <v>2.9600000000000009</v>
      </c>
      <c r="L176" s="169">
        <v>0</v>
      </c>
      <c r="M176" s="169">
        <v>0</v>
      </c>
      <c r="N176" s="169">
        <v>1</v>
      </c>
      <c r="O176" s="169">
        <f t="shared" si="88"/>
        <v>1</v>
      </c>
      <c r="P176" s="129">
        <f t="shared" si="89"/>
        <v>0</v>
      </c>
      <c r="Q176" s="129">
        <f t="shared" si="90"/>
        <v>0</v>
      </c>
      <c r="R176" s="129">
        <f t="shared" si="91"/>
        <v>2.9600000000000009</v>
      </c>
      <c r="S176" s="129">
        <f t="shared" si="92"/>
        <v>2.9600000000000009</v>
      </c>
      <c r="T176" s="129">
        <f t="shared" si="93"/>
        <v>2.9600000000000009</v>
      </c>
      <c r="U176" s="129">
        <f t="shared" si="94"/>
        <v>2.9600000000000009</v>
      </c>
      <c r="V176" s="129">
        <f t="shared" si="95"/>
        <v>2.9600000000000009</v>
      </c>
    </row>
    <row r="177" spans="1:22" ht="38.6">
      <c r="A177" s="342"/>
      <c r="B177" s="342"/>
      <c r="C177" s="428"/>
      <c r="D177" s="428"/>
      <c r="E177" s="214" t="s">
        <v>271</v>
      </c>
      <c r="F177" s="106" t="s">
        <v>535</v>
      </c>
      <c r="G177" s="214" t="s">
        <v>536</v>
      </c>
      <c r="H177" s="115" t="s">
        <v>273</v>
      </c>
      <c r="I177" s="129">
        <v>39.17</v>
      </c>
      <c r="J177" s="129">
        <v>43.54</v>
      </c>
      <c r="K177" s="129">
        <f t="shared" si="87"/>
        <v>4.3699999999999974</v>
      </c>
      <c r="L177" s="169">
        <v>0</v>
      </c>
      <c r="M177" s="169">
        <v>0</v>
      </c>
      <c r="N177" s="169">
        <v>1</v>
      </c>
      <c r="O177" s="169">
        <f t="shared" si="88"/>
        <v>1</v>
      </c>
      <c r="P177" s="129">
        <f t="shared" si="89"/>
        <v>0</v>
      </c>
      <c r="Q177" s="129">
        <f t="shared" si="90"/>
        <v>0</v>
      </c>
      <c r="R177" s="129">
        <f t="shared" si="91"/>
        <v>4.3699999999999974</v>
      </c>
      <c r="S177" s="129">
        <f t="shared" si="92"/>
        <v>4.3699999999999974</v>
      </c>
      <c r="T177" s="129">
        <f t="shared" si="93"/>
        <v>4.3699999999999974</v>
      </c>
      <c r="U177" s="129">
        <f t="shared" si="94"/>
        <v>4.3699999999999974</v>
      </c>
      <c r="V177" s="129">
        <f t="shared" si="95"/>
        <v>4.3699999999999974</v>
      </c>
    </row>
    <row r="178" spans="1:22" ht="25.75">
      <c r="A178" s="342"/>
      <c r="B178" s="342"/>
      <c r="C178" s="428"/>
      <c r="D178" s="428"/>
      <c r="E178" s="214" t="s">
        <v>271</v>
      </c>
      <c r="F178" s="106" t="s">
        <v>537</v>
      </c>
      <c r="G178" s="214" t="s">
        <v>538</v>
      </c>
      <c r="H178" s="115" t="s">
        <v>273</v>
      </c>
      <c r="I178" s="129">
        <v>52.39</v>
      </c>
      <c r="J178" s="129">
        <v>55.85</v>
      </c>
      <c r="K178" s="129">
        <f t="shared" si="87"/>
        <v>3.4600000000000009</v>
      </c>
      <c r="L178" s="169">
        <v>0</v>
      </c>
      <c r="M178" s="169">
        <v>0</v>
      </c>
      <c r="N178" s="169">
        <v>1</v>
      </c>
      <c r="O178" s="169">
        <f t="shared" si="88"/>
        <v>1</v>
      </c>
      <c r="P178" s="129">
        <f t="shared" si="89"/>
        <v>0</v>
      </c>
      <c r="Q178" s="129">
        <f t="shared" si="90"/>
        <v>0</v>
      </c>
      <c r="R178" s="129">
        <f t="shared" si="91"/>
        <v>3.4600000000000009</v>
      </c>
      <c r="S178" s="129">
        <f t="shared" si="92"/>
        <v>3.4600000000000009</v>
      </c>
      <c r="T178" s="129">
        <f t="shared" si="93"/>
        <v>3.4600000000000009</v>
      </c>
      <c r="U178" s="129">
        <f t="shared" si="94"/>
        <v>3.4600000000000009</v>
      </c>
      <c r="V178" s="129">
        <f t="shared" si="95"/>
        <v>3.4600000000000009</v>
      </c>
    </row>
    <row r="179" spans="1:22" ht="25.75">
      <c r="A179" s="342"/>
      <c r="B179" s="342"/>
      <c r="C179" s="428"/>
      <c r="D179" s="428"/>
      <c r="E179" s="206" t="s">
        <v>271</v>
      </c>
      <c r="F179" s="317" t="s">
        <v>539</v>
      </c>
      <c r="G179" s="420" t="s">
        <v>540</v>
      </c>
      <c r="H179" s="440" t="s">
        <v>273</v>
      </c>
      <c r="I179" s="429">
        <v>54.46</v>
      </c>
      <c r="J179" s="429">
        <v>57.75</v>
      </c>
      <c r="K179" s="429">
        <f t="shared" si="87"/>
        <v>3.2899999999999991</v>
      </c>
      <c r="L179" s="431">
        <v>6</v>
      </c>
      <c r="M179" s="431">
        <v>0</v>
      </c>
      <c r="N179" s="431">
        <v>3</v>
      </c>
      <c r="O179" s="431">
        <f t="shared" si="88"/>
        <v>9</v>
      </c>
      <c r="P179" s="429">
        <f t="shared" si="89"/>
        <v>19.739999999999995</v>
      </c>
      <c r="Q179" s="429">
        <f t="shared" si="90"/>
        <v>0</v>
      </c>
      <c r="R179" s="429">
        <f t="shared" si="91"/>
        <v>9.8699999999999974</v>
      </c>
      <c r="S179" s="429">
        <f t="shared" si="92"/>
        <v>29.609999999999992</v>
      </c>
      <c r="T179" s="429">
        <f t="shared" si="93"/>
        <v>29.609999999999992</v>
      </c>
      <c r="U179" s="429">
        <f t="shared" si="94"/>
        <v>29.609999999999992</v>
      </c>
      <c r="V179" s="429">
        <f t="shared" si="95"/>
        <v>29.609999999999992</v>
      </c>
    </row>
    <row r="180" spans="1:22" ht="25.75">
      <c r="A180" s="342"/>
      <c r="B180" s="342"/>
      <c r="C180" s="428"/>
      <c r="D180" s="428"/>
      <c r="E180" s="213" t="s">
        <v>274</v>
      </c>
      <c r="F180" s="318"/>
      <c r="G180" s="421"/>
      <c r="H180" s="441"/>
      <c r="I180" s="430"/>
      <c r="J180" s="430"/>
      <c r="K180" s="430"/>
      <c r="L180" s="432"/>
      <c r="M180" s="432"/>
      <c r="N180" s="432"/>
      <c r="O180" s="432"/>
      <c r="P180" s="430"/>
      <c r="Q180" s="430"/>
      <c r="R180" s="430"/>
      <c r="S180" s="430"/>
      <c r="T180" s="430"/>
      <c r="U180" s="430"/>
      <c r="V180" s="430"/>
    </row>
    <row r="181" spans="1:22" ht="25.75">
      <c r="A181" s="342"/>
      <c r="B181" s="342"/>
      <c r="C181" s="428"/>
      <c r="D181" s="428"/>
      <c r="E181" s="214" t="s">
        <v>271</v>
      </c>
      <c r="F181" s="106" t="s">
        <v>541</v>
      </c>
      <c r="G181" s="214" t="s">
        <v>542</v>
      </c>
      <c r="H181" s="115" t="s">
        <v>273</v>
      </c>
      <c r="I181" s="129">
        <v>51.99</v>
      </c>
      <c r="J181" s="129">
        <v>53.73</v>
      </c>
      <c r="K181" s="129">
        <f t="shared" ref="K181:K194" si="96">J181-I181</f>
        <v>1.7399999999999949</v>
      </c>
      <c r="L181" s="169">
        <v>0</v>
      </c>
      <c r="M181" s="169">
        <v>0</v>
      </c>
      <c r="N181" s="169">
        <v>1</v>
      </c>
      <c r="O181" s="169">
        <f t="shared" ref="O181:O194" si="97">SUM(L181:N181)</f>
        <v>1</v>
      </c>
      <c r="P181" s="129">
        <f t="shared" ref="P181:P194" si="98">L181*K181</f>
        <v>0</v>
      </c>
      <c r="Q181" s="129">
        <f t="shared" ref="Q181:Q194" si="99">M181*K181</f>
        <v>0</v>
      </c>
      <c r="R181" s="129">
        <f t="shared" ref="R181:R194" si="100">N181*K181</f>
        <v>1.7399999999999949</v>
      </c>
      <c r="S181" s="129">
        <f t="shared" ref="S181:S194" si="101">SUM(P181:R181)</f>
        <v>1.7399999999999949</v>
      </c>
      <c r="T181" s="129">
        <f t="shared" ref="T181:T194" si="102">S181</f>
        <v>1.7399999999999949</v>
      </c>
      <c r="U181" s="129">
        <f t="shared" ref="U181:U194" si="103">S181</f>
        <v>1.7399999999999949</v>
      </c>
      <c r="V181" s="129">
        <f t="shared" ref="V181:V194" si="104">S181</f>
        <v>1.7399999999999949</v>
      </c>
    </row>
    <row r="182" spans="1:22" ht="25.75">
      <c r="A182" s="342"/>
      <c r="B182" s="342"/>
      <c r="C182" s="428"/>
      <c r="D182" s="428"/>
      <c r="E182" s="214" t="s">
        <v>271</v>
      </c>
      <c r="F182" s="106" t="s">
        <v>543</v>
      </c>
      <c r="G182" s="214" t="s">
        <v>544</v>
      </c>
      <c r="H182" s="115" t="s">
        <v>273</v>
      </c>
      <c r="I182" s="129">
        <v>33.11</v>
      </c>
      <c r="J182" s="129">
        <v>35.520000000000003</v>
      </c>
      <c r="K182" s="129">
        <f t="shared" si="96"/>
        <v>2.4100000000000037</v>
      </c>
      <c r="L182" s="169">
        <v>0</v>
      </c>
      <c r="M182" s="169">
        <v>0</v>
      </c>
      <c r="N182" s="169">
        <v>1</v>
      </c>
      <c r="O182" s="169">
        <f t="shared" si="97"/>
        <v>1</v>
      </c>
      <c r="P182" s="129">
        <f t="shared" si="98"/>
        <v>0</v>
      </c>
      <c r="Q182" s="129">
        <f t="shared" si="99"/>
        <v>0</v>
      </c>
      <c r="R182" s="129">
        <f t="shared" si="100"/>
        <v>2.4100000000000037</v>
      </c>
      <c r="S182" s="129">
        <f t="shared" si="101"/>
        <v>2.4100000000000037</v>
      </c>
      <c r="T182" s="129">
        <f t="shared" si="102"/>
        <v>2.4100000000000037</v>
      </c>
      <c r="U182" s="129">
        <f t="shared" si="103"/>
        <v>2.4100000000000037</v>
      </c>
      <c r="V182" s="129">
        <f t="shared" si="104"/>
        <v>2.4100000000000037</v>
      </c>
    </row>
    <row r="183" spans="1:22" ht="25.75">
      <c r="A183" s="342"/>
      <c r="B183" s="342"/>
      <c r="C183" s="428"/>
      <c r="D183" s="428"/>
      <c r="E183" s="214" t="s">
        <v>271</v>
      </c>
      <c r="F183" s="106" t="s">
        <v>545</v>
      </c>
      <c r="G183" s="214" t="s">
        <v>546</v>
      </c>
      <c r="H183" s="115" t="s">
        <v>273</v>
      </c>
      <c r="I183" s="129">
        <v>39.97</v>
      </c>
      <c r="J183" s="129">
        <v>41.71</v>
      </c>
      <c r="K183" s="129">
        <f t="shared" si="96"/>
        <v>1.740000000000002</v>
      </c>
      <c r="L183" s="169">
        <v>0</v>
      </c>
      <c r="M183" s="169">
        <v>0</v>
      </c>
      <c r="N183" s="169">
        <v>5</v>
      </c>
      <c r="O183" s="169">
        <f t="shared" si="97"/>
        <v>5</v>
      </c>
      <c r="P183" s="129">
        <f t="shared" si="98"/>
        <v>0</v>
      </c>
      <c r="Q183" s="129">
        <f t="shared" si="99"/>
        <v>0</v>
      </c>
      <c r="R183" s="129">
        <f t="shared" si="100"/>
        <v>8.7000000000000099</v>
      </c>
      <c r="S183" s="129">
        <f t="shared" si="101"/>
        <v>8.7000000000000099</v>
      </c>
      <c r="T183" s="129">
        <f t="shared" si="102"/>
        <v>8.7000000000000099</v>
      </c>
      <c r="U183" s="129">
        <f t="shared" si="103"/>
        <v>8.7000000000000099</v>
      </c>
      <c r="V183" s="129">
        <f t="shared" si="104"/>
        <v>8.7000000000000099</v>
      </c>
    </row>
    <row r="184" spans="1:22" ht="25.75">
      <c r="A184" s="342"/>
      <c r="B184" s="342"/>
      <c r="C184" s="428"/>
      <c r="D184" s="428"/>
      <c r="E184" s="214" t="s">
        <v>271</v>
      </c>
      <c r="F184" s="106" t="s">
        <v>547</v>
      </c>
      <c r="G184" s="214" t="s">
        <v>548</v>
      </c>
      <c r="H184" s="115" t="s">
        <v>273</v>
      </c>
      <c r="I184" s="129">
        <v>28.45</v>
      </c>
      <c r="J184" s="129">
        <v>29.83</v>
      </c>
      <c r="K184" s="129">
        <f t="shared" si="96"/>
        <v>1.379999999999999</v>
      </c>
      <c r="L184" s="169">
        <v>0</v>
      </c>
      <c r="M184" s="169">
        <v>0</v>
      </c>
      <c r="N184" s="169">
        <v>1</v>
      </c>
      <c r="O184" s="169">
        <f t="shared" si="97"/>
        <v>1</v>
      </c>
      <c r="P184" s="129">
        <f t="shared" si="98"/>
        <v>0</v>
      </c>
      <c r="Q184" s="129">
        <f t="shared" si="99"/>
        <v>0</v>
      </c>
      <c r="R184" s="129">
        <f t="shared" si="100"/>
        <v>1.379999999999999</v>
      </c>
      <c r="S184" s="129">
        <f t="shared" si="101"/>
        <v>1.379999999999999</v>
      </c>
      <c r="T184" s="129">
        <f t="shared" si="102"/>
        <v>1.379999999999999</v>
      </c>
      <c r="U184" s="129">
        <f t="shared" si="103"/>
        <v>1.379999999999999</v>
      </c>
      <c r="V184" s="129">
        <f t="shared" si="104"/>
        <v>1.379999999999999</v>
      </c>
    </row>
    <row r="185" spans="1:22" ht="25.75">
      <c r="A185" s="342"/>
      <c r="B185" s="342"/>
      <c r="C185" s="428"/>
      <c r="D185" s="428"/>
      <c r="E185" s="214" t="s">
        <v>271</v>
      </c>
      <c r="F185" s="106" t="s">
        <v>549</v>
      </c>
      <c r="G185" s="214" t="s">
        <v>550</v>
      </c>
      <c r="H185" s="115" t="s">
        <v>273</v>
      </c>
      <c r="I185" s="129">
        <v>33.17</v>
      </c>
      <c r="J185" s="129">
        <v>34.43</v>
      </c>
      <c r="K185" s="129">
        <f t="shared" si="96"/>
        <v>1.259999999999998</v>
      </c>
      <c r="L185" s="169">
        <v>0</v>
      </c>
      <c r="M185" s="169">
        <v>0</v>
      </c>
      <c r="N185" s="169">
        <v>1</v>
      </c>
      <c r="O185" s="169">
        <f t="shared" si="97"/>
        <v>1</v>
      </c>
      <c r="P185" s="129">
        <f t="shared" si="98"/>
        <v>0</v>
      </c>
      <c r="Q185" s="129">
        <f t="shared" si="99"/>
        <v>0</v>
      </c>
      <c r="R185" s="129">
        <f t="shared" si="100"/>
        <v>1.259999999999998</v>
      </c>
      <c r="S185" s="129">
        <f t="shared" si="101"/>
        <v>1.259999999999998</v>
      </c>
      <c r="T185" s="129">
        <f t="shared" si="102"/>
        <v>1.259999999999998</v>
      </c>
      <c r="U185" s="129">
        <f t="shared" si="103"/>
        <v>1.259999999999998</v>
      </c>
      <c r="V185" s="129">
        <f t="shared" si="104"/>
        <v>1.259999999999998</v>
      </c>
    </row>
    <row r="186" spans="1:22" ht="25.75">
      <c r="A186" s="342"/>
      <c r="B186" s="342"/>
      <c r="C186" s="428"/>
      <c r="D186" s="428"/>
      <c r="E186" s="214" t="s">
        <v>271</v>
      </c>
      <c r="F186" s="106" t="s">
        <v>551</v>
      </c>
      <c r="G186" s="214" t="s">
        <v>552</v>
      </c>
      <c r="H186" s="115" t="s">
        <v>273</v>
      </c>
      <c r="I186" s="129">
        <v>40.22</v>
      </c>
      <c r="J186" s="129">
        <v>41.67</v>
      </c>
      <c r="K186" s="129">
        <f t="shared" si="96"/>
        <v>1.4500000000000028</v>
      </c>
      <c r="L186" s="169">
        <v>0</v>
      </c>
      <c r="M186" s="169">
        <v>0</v>
      </c>
      <c r="N186" s="169">
        <v>1</v>
      </c>
      <c r="O186" s="169">
        <f t="shared" si="97"/>
        <v>1</v>
      </c>
      <c r="P186" s="129">
        <f t="shared" si="98"/>
        <v>0</v>
      </c>
      <c r="Q186" s="129">
        <f t="shared" si="99"/>
        <v>0</v>
      </c>
      <c r="R186" s="129">
        <f t="shared" si="100"/>
        <v>1.4500000000000028</v>
      </c>
      <c r="S186" s="129">
        <f t="shared" si="101"/>
        <v>1.4500000000000028</v>
      </c>
      <c r="T186" s="129">
        <f t="shared" si="102"/>
        <v>1.4500000000000028</v>
      </c>
      <c r="U186" s="129">
        <f t="shared" si="103"/>
        <v>1.4500000000000028</v>
      </c>
      <c r="V186" s="129">
        <f t="shared" si="104"/>
        <v>1.4500000000000028</v>
      </c>
    </row>
    <row r="187" spans="1:22" ht="25.75">
      <c r="A187" s="342"/>
      <c r="B187" s="342"/>
      <c r="C187" s="428"/>
      <c r="D187" s="428"/>
      <c r="E187" s="214" t="s">
        <v>271</v>
      </c>
      <c r="F187" s="106" t="s">
        <v>553</v>
      </c>
      <c r="G187" s="214" t="s">
        <v>554</v>
      </c>
      <c r="H187" s="115" t="s">
        <v>273</v>
      </c>
      <c r="I187" s="129">
        <v>47.38</v>
      </c>
      <c r="J187" s="129">
        <v>47.59</v>
      </c>
      <c r="K187" s="129">
        <f t="shared" si="96"/>
        <v>0.21000000000000085</v>
      </c>
      <c r="L187" s="169">
        <v>0</v>
      </c>
      <c r="M187" s="169">
        <v>0</v>
      </c>
      <c r="N187" s="169">
        <v>1</v>
      </c>
      <c r="O187" s="169">
        <f t="shared" si="97"/>
        <v>1</v>
      </c>
      <c r="P187" s="129">
        <f t="shared" si="98"/>
        <v>0</v>
      </c>
      <c r="Q187" s="129">
        <f t="shared" si="99"/>
        <v>0</v>
      </c>
      <c r="R187" s="129">
        <f t="shared" si="100"/>
        <v>0.21000000000000085</v>
      </c>
      <c r="S187" s="129">
        <f t="shared" si="101"/>
        <v>0.21000000000000085</v>
      </c>
      <c r="T187" s="129">
        <f t="shared" si="102"/>
        <v>0.21000000000000085</v>
      </c>
      <c r="U187" s="129">
        <f t="shared" si="103"/>
        <v>0.21000000000000085</v>
      </c>
      <c r="V187" s="129">
        <f t="shared" si="104"/>
        <v>0.21000000000000085</v>
      </c>
    </row>
    <row r="188" spans="1:22" ht="25.75">
      <c r="A188" s="342"/>
      <c r="B188" s="342"/>
      <c r="C188" s="428"/>
      <c r="D188" s="428"/>
      <c r="E188" s="213" t="s">
        <v>274</v>
      </c>
      <c r="F188" s="106" t="s">
        <v>555</v>
      </c>
      <c r="G188" s="214" t="s">
        <v>556</v>
      </c>
      <c r="H188" s="115" t="s">
        <v>273</v>
      </c>
      <c r="I188" s="129">
        <v>17.41</v>
      </c>
      <c r="J188" s="129">
        <v>12.36</v>
      </c>
      <c r="K188" s="129">
        <f t="shared" si="96"/>
        <v>-5.0500000000000007</v>
      </c>
      <c r="L188" s="169">
        <v>1</v>
      </c>
      <c r="M188" s="169">
        <v>0</v>
      </c>
      <c r="N188" s="169">
        <v>0</v>
      </c>
      <c r="O188" s="169">
        <f t="shared" si="97"/>
        <v>1</v>
      </c>
      <c r="P188" s="129">
        <f t="shared" si="98"/>
        <v>-5.0500000000000007</v>
      </c>
      <c r="Q188" s="129">
        <f t="shared" si="99"/>
        <v>0</v>
      </c>
      <c r="R188" s="129">
        <f t="shared" si="100"/>
        <v>0</v>
      </c>
      <c r="S188" s="129">
        <f t="shared" si="101"/>
        <v>-5.0500000000000007</v>
      </c>
      <c r="T188" s="129">
        <f t="shared" si="102"/>
        <v>-5.0500000000000007</v>
      </c>
      <c r="U188" s="129">
        <f t="shared" si="103"/>
        <v>-5.0500000000000007</v>
      </c>
      <c r="V188" s="129">
        <f t="shared" si="104"/>
        <v>-5.0500000000000007</v>
      </c>
    </row>
    <row r="189" spans="1:22" ht="25.75">
      <c r="A189" s="342"/>
      <c r="B189" s="342"/>
      <c r="C189" s="428"/>
      <c r="D189" s="428"/>
      <c r="E189" s="214" t="s">
        <v>271</v>
      </c>
      <c r="F189" s="106" t="s">
        <v>557</v>
      </c>
      <c r="G189" s="214" t="s">
        <v>558</v>
      </c>
      <c r="H189" s="115" t="s">
        <v>273</v>
      </c>
      <c r="I189" s="129">
        <v>47.38</v>
      </c>
      <c r="J189" s="129">
        <v>54.85</v>
      </c>
      <c r="K189" s="129">
        <f t="shared" si="96"/>
        <v>7.4699999999999989</v>
      </c>
      <c r="L189" s="169">
        <v>0</v>
      </c>
      <c r="M189" s="169">
        <v>0</v>
      </c>
      <c r="N189" s="169">
        <v>1</v>
      </c>
      <c r="O189" s="169">
        <f t="shared" si="97"/>
        <v>1</v>
      </c>
      <c r="P189" s="129">
        <f t="shared" si="98"/>
        <v>0</v>
      </c>
      <c r="Q189" s="129">
        <f t="shared" si="99"/>
        <v>0</v>
      </c>
      <c r="R189" s="129">
        <f t="shared" si="100"/>
        <v>7.4699999999999989</v>
      </c>
      <c r="S189" s="129">
        <f t="shared" si="101"/>
        <v>7.4699999999999989</v>
      </c>
      <c r="T189" s="129">
        <f t="shared" si="102"/>
        <v>7.4699999999999989</v>
      </c>
      <c r="U189" s="129">
        <f t="shared" si="103"/>
        <v>7.4699999999999989</v>
      </c>
      <c r="V189" s="129">
        <f t="shared" si="104"/>
        <v>7.4699999999999989</v>
      </c>
    </row>
    <row r="190" spans="1:22" ht="25.75">
      <c r="A190" s="342"/>
      <c r="B190" s="342"/>
      <c r="C190" s="428"/>
      <c r="D190" s="428"/>
      <c r="E190" s="213" t="s">
        <v>274</v>
      </c>
      <c r="F190" s="106" t="s">
        <v>559</v>
      </c>
      <c r="G190" s="214" t="s">
        <v>560</v>
      </c>
      <c r="H190" s="115" t="s">
        <v>273</v>
      </c>
      <c r="I190" s="129">
        <v>42.82</v>
      </c>
      <c r="J190" s="129">
        <v>45.32</v>
      </c>
      <c r="K190" s="129">
        <f t="shared" si="96"/>
        <v>2.5</v>
      </c>
      <c r="L190" s="169">
        <v>1</v>
      </c>
      <c r="M190" s="169">
        <v>0</v>
      </c>
      <c r="N190" s="169">
        <v>0</v>
      </c>
      <c r="O190" s="169">
        <f t="shared" si="97"/>
        <v>1</v>
      </c>
      <c r="P190" s="129">
        <f t="shared" si="98"/>
        <v>2.5</v>
      </c>
      <c r="Q190" s="129">
        <f t="shared" si="99"/>
        <v>0</v>
      </c>
      <c r="R190" s="129">
        <f t="shared" si="100"/>
        <v>0</v>
      </c>
      <c r="S190" s="129">
        <f t="shared" si="101"/>
        <v>2.5</v>
      </c>
      <c r="T190" s="129">
        <f t="shared" si="102"/>
        <v>2.5</v>
      </c>
      <c r="U190" s="129">
        <f t="shared" si="103"/>
        <v>2.5</v>
      </c>
      <c r="V190" s="129">
        <f t="shared" si="104"/>
        <v>2.5</v>
      </c>
    </row>
    <row r="191" spans="1:22" ht="25.75">
      <c r="A191" s="342"/>
      <c r="B191" s="342"/>
      <c r="C191" s="428"/>
      <c r="D191" s="428"/>
      <c r="E191" s="214" t="s">
        <v>271</v>
      </c>
      <c r="F191" s="106" t="s">
        <v>561</v>
      </c>
      <c r="G191" s="214" t="s">
        <v>562</v>
      </c>
      <c r="H191" s="115" t="s">
        <v>273</v>
      </c>
      <c r="I191" s="129">
        <v>43.44</v>
      </c>
      <c r="J191" s="129">
        <v>46.63</v>
      </c>
      <c r="K191" s="129">
        <f t="shared" si="96"/>
        <v>3.1900000000000048</v>
      </c>
      <c r="L191" s="169">
        <v>0</v>
      </c>
      <c r="M191" s="169">
        <v>0</v>
      </c>
      <c r="N191" s="169">
        <v>4</v>
      </c>
      <c r="O191" s="169">
        <f t="shared" si="97"/>
        <v>4</v>
      </c>
      <c r="P191" s="129">
        <f t="shared" si="98"/>
        <v>0</v>
      </c>
      <c r="Q191" s="129">
        <f t="shared" si="99"/>
        <v>0</v>
      </c>
      <c r="R191" s="129">
        <f t="shared" si="100"/>
        <v>12.760000000000019</v>
      </c>
      <c r="S191" s="129">
        <f t="shared" si="101"/>
        <v>12.760000000000019</v>
      </c>
      <c r="T191" s="129">
        <f t="shared" si="102"/>
        <v>12.760000000000019</v>
      </c>
      <c r="U191" s="129">
        <f t="shared" si="103"/>
        <v>12.760000000000019</v>
      </c>
      <c r="V191" s="129">
        <f t="shared" si="104"/>
        <v>12.760000000000019</v>
      </c>
    </row>
    <row r="192" spans="1:22" ht="25.75">
      <c r="A192" s="342"/>
      <c r="B192" s="342"/>
      <c r="C192" s="428"/>
      <c r="D192" s="428"/>
      <c r="E192" s="214" t="s">
        <v>271</v>
      </c>
      <c r="F192" s="106" t="s">
        <v>563</v>
      </c>
      <c r="G192" s="214" t="s">
        <v>564</v>
      </c>
      <c r="H192" s="115" t="s">
        <v>273</v>
      </c>
      <c r="I192" s="129">
        <v>39.049999999999997</v>
      </c>
      <c r="J192" s="129">
        <v>46.2</v>
      </c>
      <c r="K192" s="129">
        <f t="shared" si="96"/>
        <v>7.1500000000000057</v>
      </c>
      <c r="L192" s="169">
        <v>0</v>
      </c>
      <c r="M192" s="169">
        <v>0</v>
      </c>
      <c r="N192" s="169">
        <v>1</v>
      </c>
      <c r="O192" s="169">
        <f t="shared" si="97"/>
        <v>1</v>
      </c>
      <c r="P192" s="129">
        <f t="shared" si="98"/>
        <v>0</v>
      </c>
      <c r="Q192" s="129">
        <f t="shared" si="99"/>
        <v>0</v>
      </c>
      <c r="R192" s="129">
        <f t="shared" si="100"/>
        <v>7.1500000000000057</v>
      </c>
      <c r="S192" s="129">
        <f t="shared" si="101"/>
        <v>7.1500000000000057</v>
      </c>
      <c r="T192" s="129">
        <f t="shared" si="102"/>
        <v>7.1500000000000057</v>
      </c>
      <c r="U192" s="129">
        <f t="shared" si="103"/>
        <v>7.1500000000000057</v>
      </c>
      <c r="V192" s="129">
        <f t="shared" si="104"/>
        <v>7.1500000000000057</v>
      </c>
    </row>
    <row r="193" spans="1:22" ht="25.75">
      <c r="A193" s="342"/>
      <c r="B193" s="342"/>
      <c r="C193" s="428"/>
      <c r="D193" s="428"/>
      <c r="E193" s="214" t="s">
        <v>271</v>
      </c>
      <c r="F193" s="106" t="s">
        <v>565</v>
      </c>
      <c r="G193" s="214" t="s">
        <v>566</v>
      </c>
      <c r="H193" s="115" t="s">
        <v>273</v>
      </c>
      <c r="I193" s="129">
        <v>37.700000000000003</v>
      </c>
      <c r="J193" s="129">
        <v>44.88</v>
      </c>
      <c r="K193" s="129">
        <f t="shared" si="96"/>
        <v>7.18</v>
      </c>
      <c r="L193" s="169">
        <v>0</v>
      </c>
      <c r="M193" s="169">
        <v>0</v>
      </c>
      <c r="N193" s="169">
        <v>1</v>
      </c>
      <c r="O193" s="169">
        <f t="shared" si="97"/>
        <v>1</v>
      </c>
      <c r="P193" s="129">
        <f t="shared" si="98"/>
        <v>0</v>
      </c>
      <c r="Q193" s="129">
        <f t="shared" si="99"/>
        <v>0</v>
      </c>
      <c r="R193" s="129">
        <f t="shared" si="100"/>
        <v>7.18</v>
      </c>
      <c r="S193" s="129">
        <f t="shared" si="101"/>
        <v>7.18</v>
      </c>
      <c r="T193" s="129">
        <f t="shared" si="102"/>
        <v>7.18</v>
      </c>
      <c r="U193" s="129">
        <f t="shared" si="103"/>
        <v>7.18</v>
      </c>
      <c r="V193" s="129">
        <f t="shared" si="104"/>
        <v>7.18</v>
      </c>
    </row>
    <row r="194" spans="1:22" ht="25.75">
      <c r="A194" s="342"/>
      <c r="B194" s="342"/>
      <c r="C194" s="428"/>
      <c r="D194" s="428"/>
      <c r="E194" s="206" t="s">
        <v>271</v>
      </c>
      <c r="F194" s="317" t="s">
        <v>567</v>
      </c>
      <c r="G194" s="420" t="s">
        <v>568</v>
      </c>
      <c r="H194" s="440" t="s">
        <v>273</v>
      </c>
      <c r="I194" s="429">
        <v>6.86</v>
      </c>
      <c r="J194" s="429">
        <v>7.83</v>
      </c>
      <c r="K194" s="429">
        <f t="shared" si="96"/>
        <v>0.96999999999999975</v>
      </c>
      <c r="L194" s="431">
        <v>253</v>
      </c>
      <c r="M194" s="431">
        <v>0</v>
      </c>
      <c r="N194" s="431">
        <v>2755</v>
      </c>
      <c r="O194" s="431">
        <f t="shared" si="97"/>
        <v>3008</v>
      </c>
      <c r="P194" s="429">
        <f t="shared" si="98"/>
        <v>245.40999999999994</v>
      </c>
      <c r="Q194" s="429">
        <f t="shared" si="99"/>
        <v>0</v>
      </c>
      <c r="R194" s="429">
        <f t="shared" si="100"/>
        <v>2672.3499999999995</v>
      </c>
      <c r="S194" s="429">
        <f t="shared" si="101"/>
        <v>2917.7599999999993</v>
      </c>
      <c r="T194" s="429">
        <f t="shared" si="102"/>
        <v>2917.7599999999993</v>
      </c>
      <c r="U194" s="429">
        <f t="shared" si="103"/>
        <v>2917.7599999999993</v>
      </c>
      <c r="V194" s="429">
        <f t="shared" si="104"/>
        <v>2917.7599999999993</v>
      </c>
    </row>
    <row r="195" spans="1:22" ht="25.75">
      <c r="A195" s="342"/>
      <c r="B195" s="342"/>
      <c r="C195" s="428"/>
      <c r="D195" s="428"/>
      <c r="E195" s="213" t="s">
        <v>274</v>
      </c>
      <c r="F195" s="318"/>
      <c r="G195" s="421"/>
      <c r="H195" s="441"/>
      <c r="I195" s="430"/>
      <c r="J195" s="430"/>
      <c r="K195" s="430"/>
      <c r="L195" s="432"/>
      <c r="M195" s="432"/>
      <c r="N195" s="432"/>
      <c r="O195" s="432"/>
      <c r="P195" s="430"/>
      <c r="Q195" s="430"/>
      <c r="R195" s="430"/>
      <c r="S195" s="430"/>
      <c r="T195" s="430"/>
      <c r="U195" s="430"/>
      <c r="V195" s="430"/>
    </row>
    <row r="196" spans="1:22" ht="25.75">
      <c r="A196" s="342"/>
      <c r="B196" s="342"/>
      <c r="C196" s="428"/>
      <c r="D196" s="428"/>
      <c r="E196" s="206" t="s">
        <v>271</v>
      </c>
      <c r="F196" s="317" t="s">
        <v>569</v>
      </c>
      <c r="G196" s="420" t="s">
        <v>570</v>
      </c>
      <c r="H196" s="440" t="s">
        <v>273</v>
      </c>
      <c r="I196" s="429">
        <v>26.79</v>
      </c>
      <c r="J196" s="429">
        <v>32.36</v>
      </c>
      <c r="K196" s="429">
        <f>J196-I196</f>
        <v>5.57</v>
      </c>
      <c r="L196" s="431">
        <v>427</v>
      </c>
      <c r="M196" s="431">
        <v>0</v>
      </c>
      <c r="N196" s="431">
        <v>494</v>
      </c>
      <c r="O196" s="431">
        <f>SUM(L196:N196)</f>
        <v>921</v>
      </c>
      <c r="P196" s="429">
        <f>L196*K196</f>
        <v>2378.3900000000003</v>
      </c>
      <c r="Q196" s="429">
        <f>M196*K196</f>
        <v>0</v>
      </c>
      <c r="R196" s="429">
        <f>N196*K196</f>
        <v>2751.58</v>
      </c>
      <c r="S196" s="429">
        <f>SUM(P196:R196)</f>
        <v>5129.97</v>
      </c>
      <c r="T196" s="429">
        <f>S196</f>
        <v>5129.97</v>
      </c>
      <c r="U196" s="429">
        <f>S196</f>
        <v>5129.97</v>
      </c>
      <c r="V196" s="429">
        <f>S196</f>
        <v>5129.97</v>
      </c>
    </row>
    <row r="197" spans="1:22" ht="25.75">
      <c r="A197" s="342"/>
      <c r="B197" s="342"/>
      <c r="C197" s="428"/>
      <c r="D197" s="421"/>
      <c r="E197" s="213" t="s">
        <v>274</v>
      </c>
      <c r="F197" s="318"/>
      <c r="G197" s="421"/>
      <c r="H197" s="441"/>
      <c r="I197" s="430"/>
      <c r="J197" s="430"/>
      <c r="K197" s="430"/>
      <c r="L197" s="432"/>
      <c r="M197" s="432"/>
      <c r="N197" s="432"/>
      <c r="O197" s="432"/>
      <c r="P197" s="430"/>
      <c r="Q197" s="430"/>
      <c r="R197" s="430"/>
      <c r="S197" s="430"/>
      <c r="T197" s="430"/>
      <c r="U197" s="430"/>
      <c r="V197" s="430"/>
    </row>
    <row r="198" spans="1:22" ht="25.75">
      <c r="A198" s="342"/>
      <c r="B198" s="342"/>
      <c r="C198" s="428"/>
      <c r="D198" s="420" t="s">
        <v>284</v>
      </c>
      <c r="E198" s="206" t="s">
        <v>271</v>
      </c>
      <c r="F198" s="317" t="s">
        <v>285</v>
      </c>
      <c r="G198" s="420" t="s">
        <v>571</v>
      </c>
      <c r="H198" s="440"/>
      <c r="I198" s="429">
        <v>0</v>
      </c>
      <c r="J198" s="429">
        <v>46.79</v>
      </c>
      <c r="K198" s="429">
        <f>J198-I198</f>
        <v>46.79</v>
      </c>
      <c r="L198" s="431">
        <v>20</v>
      </c>
      <c r="M198" s="431">
        <v>0</v>
      </c>
      <c r="N198" s="431">
        <v>60</v>
      </c>
      <c r="O198" s="431">
        <f>SUM(L198:N199)</f>
        <v>80</v>
      </c>
      <c r="P198" s="429">
        <f>L198*K198</f>
        <v>935.8</v>
      </c>
      <c r="Q198" s="429">
        <v>0</v>
      </c>
      <c r="R198" s="429">
        <f>N198*K198</f>
        <v>2807.4</v>
      </c>
      <c r="S198" s="429">
        <f>SUM(P198:R198)</f>
        <v>3743.2</v>
      </c>
      <c r="T198" s="429">
        <f>S198</f>
        <v>3743.2</v>
      </c>
      <c r="U198" s="429">
        <f>S198</f>
        <v>3743.2</v>
      </c>
      <c r="V198" s="429">
        <f>S198</f>
        <v>3743.2</v>
      </c>
    </row>
    <row r="199" spans="1:22" ht="25.75">
      <c r="A199" s="342"/>
      <c r="B199" s="342"/>
      <c r="C199" s="428"/>
      <c r="D199" s="421"/>
      <c r="E199" s="213" t="s">
        <v>274</v>
      </c>
      <c r="F199" s="318"/>
      <c r="G199" s="421"/>
      <c r="H199" s="441"/>
      <c r="I199" s="430"/>
      <c r="J199" s="430"/>
      <c r="K199" s="430"/>
      <c r="L199" s="432"/>
      <c r="M199" s="432"/>
      <c r="N199" s="432"/>
      <c r="O199" s="432"/>
      <c r="P199" s="430"/>
      <c r="Q199" s="430"/>
      <c r="R199" s="430"/>
      <c r="S199" s="430"/>
      <c r="T199" s="430"/>
      <c r="U199" s="430"/>
      <c r="V199" s="430"/>
    </row>
    <row r="200" spans="1:22" ht="25.75">
      <c r="A200" s="342"/>
      <c r="B200" s="342"/>
      <c r="C200" s="428"/>
      <c r="D200" s="420" t="s">
        <v>284</v>
      </c>
      <c r="E200" s="206" t="s">
        <v>271</v>
      </c>
      <c r="F200" s="317" t="s">
        <v>285</v>
      </c>
      <c r="G200" s="420" t="s">
        <v>572</v>
      </c>
      <c r="H200" s="440"/>
      <c r="I200" s="429">
        <v>0</v>
      </c>
      <c r="J200" s="429">
        <v>53.62</v>
      </c>
      <c r="K200" s="429">
        <f>J200-I200</f>
        <v>53.62</v>
      </c>
      <c r="L200" s="431">
        <v>3</v>
      </c>
      <c r="M200" s="431">
        <v>0</v>
      </c>
      <c r="N200" s="431">
        <v>7</v>
      </c>
      <c r="O200" s="431">
        <f>SUM(L200:N201)</f>
        <v>10</v>
      </c>
      <c r="P200" s="429">
        <f>L200*K200</f>
        <v>160.85999999999999</v>
      </c>
      <c r="Q200" s="429">
        <v>0</v>
      </c>
      <c r="R200" s="429">
        <f>N200*K200</f>
        <v>375.34</v>
      </c>
      <c r="S200" s="429">
        <f>SUM(P200:R200)</f>
        <v>536.19999999999993</v>
      </c>
      <c r="T200" s="429">
        <f>S200</f>
        <v>536.19999999999993</v>
      </c>
      <c r="U200" s="429">
        <f>S200</f>
        <v>536.19999999999993</v>
      </c>
      <c r="V200" s="429">
        <f>S200</f>
        <v>536.19999999999993</v>
      </c>
    </row>
    <row r="201" spans="1:22" ht="25.75">
      <c r="A201" s="342"/>
      <c r="B201" s="342"/>
      <c r="C201" s="428"/>
      <c r="D201" s="421"/>
      <c r="E201" s="213" t="s">
        <v>274</v>
      </c>
      <c r="F201" s="318"/>
      <c r="G201" s="421"/>
      <c r="H201" s="441"/>
      <c r="I201" s="430"/>
      <c r="J201" s="430"/>
      <c r="K201" s="430"/>
      <c r="L201" s="432"/>
      <c r="M201" s="432"/>
      <c r="N201" s="432"/>
      <c r="O201" s="432"/>
      <c r="P201" s="430"/>
      <c r="Q201" s="430"/>
      <c r="R201" s="430"/>
      <c r="S201" s="430"/>
      <c r="T201" s="430"/>
      <c r="U201" s="430"/>
      <c r="V201" s="430"/>
    </row>
    <row r="202" spans="1:22" ht="25.75">
      <c r="A202" s="342"/>
      <c r="B202" s="342"/>
      <c r="C202" s="428"/>
      <c r="D202" s="435" t="s">
        <v>284</v>
      </c>
      <c r="E202" s="206" t="s">
        <v>271</v>
      </c>
      <c r="F202" s="433" t="s">
        <v>285</v>
      </c>
      <c r="G202" s="435" t="s">
        <v>573</v>
      </c>
      <c r="H202" s="439"/>
      <c r="I202" s="445">
        <v>0</v>
      </c>
      <c r="J202" s="445">
        <v>50.12</v>
      </c>
      <c r="K202" s="429">
        <f>J202-I202</f>
        <v>50.12</v>
      </c>
      <c r="L202" s="446">
        <v>600</v>
      </c>
      <c r="M202" s="446">
        <v>0</v>
      </c>
      <c r="N202" s="446">
        <v>100</v>
      </c>
      <c r="O202" s="446">
        <f>SUM(L202:N203)</f>
        <v>700</v>
      </c>
      <c r="P202" s="429">
        <f>L202*K202</f>
        <v>30072</v>
      </c>
      <c r="Q202" s="429">
        <v>0</v>
      </c>
      <c r="R202" s="429">
        <f>N202*K202</f>
        <v>5012</v>
      </c>
      <c r="S202" s="429">
        <f>SUM(P202:R202)</f>
        <v>35084</v>
      </c>
      <c r="T202" s="429">
        <f>S202</f>
        <v>35084</v>
      </c>
      <c r="U202" s="429">
        <f>S202</f>
        <v>35084</v>
      </c>
      <c r="V202" s="429">
        <f>S202</f>
        <v>35084</v>
      </c>
    </row>
    <row r="203" spans="1:22" ht="25.75">
      <c r="A203" s="318"/>
      <c r="B203" s="318"/>
      <c r="C203" s="421"/>
      <c r="D203" s="435"/>
      <c r="E203" s="213" t="s">
        <v>274</v>
      </c>
      <c r="F203" s="433"/>
      <c r="G203" s="435"/>
      <c r="H203" s="439"/>
      <c r="I203" s="445"/>
      <c r="J203" s="445"/>
      <c r="K203" s="430"/>
      <c r="L203" s="446"/>
      <c r="M203" s="446"/>
      <c r="N203" s="446"/>
      <c r="O203" s="446"/>
      <c r="P203" s="430"/>
      <c r="Q203" s="430"/>
      <c r="R203" s="430"/>
      <c r="S203" s="430"/>
      <c r="T203" s="430"/>
      <c r="U203" s="430"/>
      <c r="V203" s="430"/>
    </row>
    <row r="204" spans="1:22" ht="25.75">
      <c r="A204" s="317">
        <v>49</v>
      </c>
      <c r="B204" s="317" t="s">
        <v>574</v>
      </c>
      <c r="C204" s="420" t="s">
        <v>575</v>
      </c>
      <c r="D204" s="317"/>
      <c r="E204" s="317"/>
      <c r="F204" s="317"/>
      <c r="G204" s="221" t="s">
        <v>576</v>
      </c>
      <c r="H204" s="317"/>
      <c r="I204" s="429"/>
      <c r="J204" s="429"/>
      <c r="K204" s="429"/>
      <c r="L204" s="431"/>
      <c r="M204" s="431"/>
      <c r="N204" s="431"/>
      <c r="O204" s="431"/>
      <c r="P204" s="429"/>
      <c r="Q204" s="429"/>
      <c r="R204" s="429"/>
      <c r="S204" s="129">
        <v>503860</v>
      </c>
      <c r="T204" s="129">
        <v>1007720</v>
      </c>
      <c r="U204" s="129">
        <v>1511580</v>
      </c>
      <c r="V204" s="129">
        <f t="shared" ref="V204:V214" si="105">S204</f>
        <v>503860</v>
      </c>
    </row>
    <row r="205" spans="1:22">
      <c r="A205" s="342"/>
      <c r="B205" s="342"/>
      <c r="C205" s="428"/>
      <c r="D205" s="342"/>
      <c r="E205" s="342"/>
      <c r="F205" s="342"/>
      <c r="G205" s="221" t="s">
        <v>577</v>
      </c>
      <c r="H205" s="342"/>
      <c r="I205" s="448"/>
      <c r="J205" s="448"/>
      <c r="K205" s="448"/>
      <c r="L205" s="447"/>
      <c r="M205" s="447"/>
      <c r="N205" s="447"/>
      <c r="O205" s="447"/>
      <c r="P205" s="448"/>
      <c r="Q205" s="448"/>
      <c r="R205" s="448"/>
      <c r="S205" s="129">
        <v>449648</v>
      </c>
      <c r="T205" s="129">
        <v>899296</v>
      </c>
      <c r="U205" s="129">
        <v>1348944</v>
      </c>
      <c r="V205" s="129">
        <f t="shared" si="105"/>
        <v>449648</v>
      </c>
    </row>
    <row r="206" spans="1:22">
      <c r="A206" s="342"/>
      <c r="B206" s="342"/>
      <c r="C206" s="428"/>
      <c r="D206" s="342"/>
      <c r="E206" s="342"/>
      <c r="F206" s="342"/>
      <c r="G206" s="221" t="s">
        <v>578</v>
      </c>
      <c r="H206" s="342"/>
      <c r="I206" s="448"/>
      <c r="J206" s="448"/>
      <c r="K206" s="448"/>
      <c r="L206" s="447"/>
      <c r="M206" s="447"/>
      <c r="N206" s="447"/>
      <c r="O206" s="447"/>
      <c r="P206" s="448"/>
      <c r="Q206" s="448"/>
      <c r="R206" s="448"/>
      <c r="S206" s="129">
        <v>15446.278200000001</v>
      </c>
      <c r="T206" s="129">
        <v>15446.278200000001</v>
      </c>
      <c r="U206" s="129">
        <v>15446.278200000001</v>
      </c>
      <c r="V206" s="129">
        <f t="shared" si="105"/>
        <v>15446.278200000001</v>
      </c>
    </row>
    <row r="207" spans="1:22">
      <c r="A207" s="342"/>
      <c r="B207" s="342"/>
      <c r="C207" s="428"/>
      <c r="D207" s="342"/>
      <c r="E207" s="342"/>
      <c r="F207" s="342"/>
      <c r="G207" s="221" t="s">
        <v>579</v>
      </c>
      <c r="H207" s="342"/>
      <c r="I207" s="448"/>
      <c r="J207" s="448"/>
      <c r="K207" s="448"/>
      <c r="L207" s="447"/>
      <c r="M207" s="447"/>
      <c r="N207" s="447"/>
      <c r="O207" s="447"/>
      <c r="P207" s="448"/>
      <c r="Q207" s="448"/>
      <c r="R207" s="448"/>
      <c r="S207" s="129">
        <v>154462.78200000001</v>
      </c>
      <c r="T207" s="129">
        <v>185355.33840000001</v>
      </c>
      <c r="U207" s="129">
        <v>216247.89480000001</v>
      </c>
      <c r="V207" s="129">
        <f t="shared" si="105"/>
        <v>154462.78200000001</v>
      </c>
    </row>
    <row r="208" spans="1:22">
      <c r="A208" s="342"/>
      <c r="B208" s="342"/>
      <c r="C208" s="428"/>
      <c r="D208" s="342"/>
      <c r="E208" s="342"/>
      <c r="F208" s="342"/>
      <c r="G208" s="221" t="s">
        <v>580</v>
      </c>
      <c r="H208" s="342"/>
      <c r="I208" s="448"/>
      <c r="J208" s="448"/>
      <c r="K208" s="448"/>
      <c r="L208" s="447"/>
      <c r="M208" s="447"/>
      <c r="N208" s="447"/>
      <c r="O208" s="447"/>
      <c r="P208" s="448"/>
      <c r="Q208" s="448"/>
      <c r="R208" s="448"/>
      <c r="S208" s="129">
        <v>6000</v>
      </c>
      <c r="T208" s="129">
        <v>8000</v>
      </c>
      <c r="U208" s="129">
        <v>8000</v>
      </c>
      <c r="V208" s="129">
        <f t="shared" si="105"/>
        <v>6000</v>
      </c>
    </row>
    <row r="209" spans="1:22">
      <c r="A209" s="342"/>
      <c r="B209" s="342"/>
      <c r="C209" s="428"/>
      <c r="D209" s="342"/>
      <c r="E209" s="342"/>
      <c r="F209" s="342"/>
      <c r="G209" s="221" t="s">
        <v>581</v>
      </c>
      <c r="H209" s="342"/>
      <c r="I209" s="448"/>
      <c r="J209" s="448"/>
      <c r="K209" s="448"/>
      <c r="L209" s="447"/>
      <c r="M209" s="447"/>
      <c r="N209" s="447"/>
      <c r="O209" s="447"/>
      <c r="P209" s="448"/>
      <c r="Q209" s="448"/>
      <c r="R209" s="448"/>
      <c r="S209" s="129">
        <v>15446.278200000001</v>
      </c>
      <c r="T209" s="129">
        <v>15446.278200000001</v>
      </c>
      <c r="U209" s="129">
        <v>15446.278200000001</v>
      </c>
      <c r="V209" s="129">
        <f t="shared" si="105"/>
        <v>15446.278200000001</v>
      </c>
    </row>
    <row r="210" spans="1:22">
      <c r="A210" s="342"/>
      <c r="B210" s="342"/>
      <c r="C210" s="428"/>
      <c r="D210" s="342"/>
      <c r="E210" s="342"/>
      <c r="F210" s="342"/>
      <c r="G210" s="221" t="s">
        <v>582</v>
      </c>
      <c r="H210" s="342"/>
      <c r="I210" s="448"/>
      <c r="J210" s="448"/>
      <c r="K210" s="448"/>
      <c r="L210" s="447"/>
      <c r="M210" s="447"/>
      <c r="N210" s="447"/>
      <c r="O210" s="447"/>
      <c r="P210" s="448"/>
      <c r="Q210" s="448"/>
      <c r="R210" s="448"/>
      <c r="S210" s="129">
        <v>4000</v>
      </c>
      <c r="T210" s="129">
        <v>4000</v>
      </c>
      <c r="U210" s="129">
        <v>4000</v>
      </c>
      <c r="V210" s="129">
        <f t="shared" si="105"/>
        <v>4000</v>
      </c>
    </row>
    <row r="211" spans="1:22">
      <c r="A211" s="342"/>
      <c r="B211" s="342"/>
      <c r="C211" s="428"/>
      <c r="D211" s="342"/>
      <c r="E211" s="342"/>
      <c r="F211" s="342"/>
      <c r="G211" s="221" t="s">
        <v>583</v>
      </c>
      <c r="H211" s="342"/>
      <c r="I211" s="448"/>
      <c r="J211" s="448"/>
      <c r="K211" s="448"/>
      <c r="L211" s="447"/>
      <c r="M211" s="447"/>
      <c r="N211" s="447"/>
      <c r="O211" s="447"/>
      <c r="P211" s="448"/>
      <c r="Q211" s="448"/>
      <c r="R211" s="448"/>
      <c r="S211" s="129">
        <v>11723.1391</v>
      </c>
      <c r="T211" s="129">
        <v>11723.1391</v>
      </c>
      <c r="U211" s="129">
        <v>11723.1391</v>
      </c>
      <c r="V211" s="129">
        <f t="shared" si="105"/>
        <v>11723.1391</v>
      </c>
    </row>
    <row r="212" spans="1:22">
      <c r="A212" s="342"/>
      <c r="B212" s="342"/>
      <c r="C212" s="428"/>
      <c r="D212" s="342"/>
      <c r="E212" s="342"/>
      <c r="F212" s="342"/>
      <c r="G212" s="221" t="s">
        <v>584</v>
      </c>
      <c r="H212" s="342"/>
      <c r="I212" s="448"/>
      <c r="J212" s="448"/>
      <c r="K212" s="448"/>
      <c r="L212" s="447"/>
      <c r="M212" s="447"/>
      <c r="N212" s="447"/>
      <c r="O212" s="447"/>
      <c r="P212" s="448"/>
      <c r="Q212" s="448"/>
      <c r="R212" s="448"/>
      <c r="S212" s="129">
        <v>4000</v>
      </c>
      <c r="T212" s="129">
        <v>4000</v>
      </c>
      <c r="U212" s="129">
        <v>4000</v>
      </c>
      <c r="V212" s="129">
        <f t="shared" si="105"/>
        <v>4000</v>
      </c>
    </row>
    <row r="213" spans="1:22">
      <c r="A213" s="342"/>
      <c r="B213" s="342"/>
      <c r="C213" s="428"/>
      <c r="D213" s="342"/>
      <c r="E213" s="342"/>
      <c r="F213" s="342"/>
      <c r="G213" s="221" t="s">
        <v>585</v>
      </c>
      <c r="H213" s="342"/>
      <c r="I213" s="448"/>
      <c r="J213" s="448"/>
      <c r="K213" s="448"/>
      <c r="L213" s="447"/>
      <c r="M213" s="447"/>
      <c r="N213" s="447"/>
      <c r="O213" s="447"/>
      <c r="P213" s="448"/>
      <c r="Q213" s="448"/>
      <c r="R213" s="448"/>
      <c r="S213" s="129">
        <v>6000</v>
      </c>
      <c r="T213" s="129">
        <v>6000</v>
      </c>
      <c r="U213" s="129">
        <v>6000</v>
      </c>
      <c r="V213" s="129">
        <f t="shared" si="105"/>
        <v>6000</v>
      </c>
    </row>
    <row r="214" spans="1:22" ht="25.75">
      <c r="A214" s="342"/>
      <c r="B214" s="342"/>
      <c r="C214" s="428"/>
      <c r="D214" s="342"/>
      <c r="E214" s="342"/>
      <c r="F214" s="342"/>
      <c r="G214" s="221" t="s">
        <v>586</v>
      </c>
      <c r="H214" s="342"/>
      <c r="I214" s="448"/>
      <c r="J214" s="448"/>
      <c r="K214" s="448"/>
      <c r="L214" s="447"/>
      <c r="M214" s="447"/>
      <c r="N214" s="447"/>
      <c r="O214" s="447"/>
      <c r="P214" s="448"/>
      <c r="Q214" s="448"/>
      <c r="R214" s="448"/>
      <c r="S214" s="129">
        <v>220000</v>
      </c>
      <c r="T214" s="129">
        <v>220000</v>
      </c>
      <c r="U214" s="129">
        <v>220000</v>
      </c>
      <c r="V214" s="129">
        <f t="shared" si="105"/>
        <v>220000</v>
      </c>
    </row>
    <row r="215" spans="1:22">
      <c r="A215" s="342"/>
      <c r="B215" s="342"/>
      <c r="C215" s="428"/>
      <c r="D215" s="342"/>
      <c r="E215" s="342"/>
      <c r="F215" s="342"/>
      <c r="G215" s="221" t="s">
        <v>587</v>
      </c>
      <c r="H215" s="342"/>
      <c r="I215" s="448"/>
      <c r="J215" s="448"/>
      <c r="K215" s="448"/>
      <c r="L215" s="447"/>
      <c r="M215" s="447"/>
      <c r="N215" s="447"/>
      <c r="O215" s="447"/>
      <c r="P215" s="448"/>
      <c r="Q215" s="448"/>
      <c r="R215" s="448"/>
      <c r="S215" s="129">
        <v>164000</v>
      </c>
      <c r="T215" s="129">
        <v>0</v>
      </c>
      <c r="U215" s="129">
        <v>0</v>
      </c>
      <c r="V215" s="129">
        <v>0</v>
      </c>
    </row>
    <row r="216" spans="1:22">
      <c r="A216" s="318"/>
      <c r="B216" s="318"/>
      <c r="C216" s="421"/>
      <c r="D216" s="318"/>
      <c r="E216" s="318"/>
      <c r="F216" s="318"/>
      <c r="G216" s="221" t="s">
        <v>588</v>
      </c>
      <c r="H216" s="318"/>
      <c r="I216" s="430"/>
      <c r="J216" s="430"/>
      <c r="K216" s="430"/>
      <c r="L216" s="432"/>
      <c r="M216" s="432"/>
      <c r="N216" s="432"/>
      <c r="O216" s="432"/>
      <c r="P216" s="430"/>
      <c r="Q216" s="430"/>
      <c r="R216" s="430"/>
      <c r="S216" s="129">
        <v>73000</v>
      </c>
      <c r="T216" s="129">
        <v>0</v>
      </c>
      <c r="U216" s="129">
        <v>0</v>
      </c>
      <c r="V216" s="129">
        <v>0</v>
      </c>
    </row>
  </sheetData>
  <autoFilter ref="B10:V142" xr:uid="{9533D99F-FA94-455F-88BA-901F672B0B8A}"/>
  <mergeCells count="1000">
    <mergeCell ref="P204:P216"/>
    <mergeCell ref="Q204:Q216"/>
    <mergeCell ref="R204:R216"/>
    <mergeCell ref="F204:F216"/>
    <mergeCell ref="H204:H216"/>
    <mergeCell ref="I204:I216"/>
    <mergeCell ref="J204:J216"/>
    <mergeCell ref="K204:K216"/>
    <mergeCell ref="L204:L216"/>
    <mergeCell ref="A204:A216"/>
    <mergeCell ref="B204:B216"/>
    <mergeCell ref="C204:C216"/>
    <mergeCell ref="D204:D216"/>
    <mergeCell ref="E204:E216"/>
    <mergeCell ref="L202:L203"/>
    <mergeCell ref="M202:M203"/>
    <mergeCell ref="N202:N203"/>
    <mergeCell ref="O202:O203"/>
    <mergeCell ref="M204:M216"/>
    <mergeCell ref="N204:N216"/>
    <mergeCell ref="O204:O216"/>
    <mergeCell ref="T200:T201"/>
    <mergeCell ref="U200:U201"/>
    <mergeCell ref="V200:V201"/>
    <mergeCell ref="D202:D203"/>
    <mergeCell ref="F202:F203"/>
    <mergeCell ref="G202:G203"/>
    <mergeCell ref="H202:H203"/>
    <mergeCell ref="I202:I203"/>
    <mergeCell ref="J202:J203"/>
    <mergeCell ref="K202:K203"/>
    <mergeCell ref="N200:N201"/>
    <mergeCell ref="O200:O201"/>
    <mergeCell ref="P200:P201"/>
    <mergeCell ref="Q200:Q201"/>
    <mergeCell ref="R200:R201"/>
    <mergeCell ref="S200:S201"/>
    <mergeCell ref="R202:R203"/>
    <mergeCell ref="S202:S203"/>
    <mergeCell ref="T202:T203"/>
    <mergeCell ref="U202:U203"/>
    <mergeCell ref="V202:V203"/>
    <mergeCell ref="P202:P203"/>
    <mergeCell ref="Q202:Q203"/>
    <mergeCell ref="Q198:Q199"/>
    <mergeCell ref="R198:R199"/>
    <mergeCell ref="S198:S199"/>
    <mergeCell ref="T198:T199"/>
    <mergeCell ref="U198:U199"/>
    <mergeCell ref="J198:J199"/>
    <mergeCell ref="K198:K199"/>
    <mergeCell ref="L198:L199"/>
    <mergeCell ref="M198:M199"/>
    <mergeCell ref="N198:N199"/>
    <mergeCell ref="O198:O199"/>
    <mergeCell ref="D200:D201"/>
    <mergeCell ref="F200:F201"/>
    <mergeCell ref="G200:G201"/>
    <mergeCell ref="H200:H201"/>
    <mergeCell ref="I200:I201"/>
    <mergeCell ref="J200:J201"/>
    <mergeCell ref="K200:K201"/>
    <mergeCell ref="L200:L201"/>
    <mergeCell ref="M200:M201"/>
    <mergeCell ref="R196:R197"/>
    <mergeCell ref="S196:S197"/>
    <mergeCell ref="T196:T197"/>
    <mergeCell ref="U196:U197"/>
    <mergeCell ref="V196:V197"/>
    <mergeCell ref="D198:D199"/>
    <mergeCell ref="F198:F199"/>
    <mergeCell ref="G198:G199"/>
    <mergeCell ref="H198:H199"/>
    <mergeCell ref="I198:I199"/>
    <mergeCell ref="L196:L197"/>
    <mergeCell ref="M196:M197"/>
    <mergeCell ref="N196:N197"/>
    <mergeCell ref="O196:O197"/>
    <mergeCell ref="P196:P197"/>
    <mergeCell ref="Q196:Q197"/>
    <mergeCell ref="F196:F197"/>
    <mergeCell ref="G196:G197"/>
    <mergeCell ref="H196:H197"/>
    <mergeCell ref="I196:I197"/>
    <mergeCell ref="J196:J197"/>
    <mergeCell ref="K196:K197"/>
    <mergeCell ref="V198:V199"/>
    <mergeCell ref="P198:P199"/>
    <mergeCell ref="S194:S195"/>
    <mergeCell ref="T194:T195"/>
    <mergeCell ref="U194:U195"/>
    <mergeCell ref="V194:V195"/>
    <mergeCell ref="K194:K195"/>
    <mergeCell ref="L194:L195"/>
    <mergeCell ref="M194:M195"/>
    <mergeCell ref="N194:N195"/>
    <mergeCell ref="O194:O195"/>
    <mergeCell ref="P194:P195"/>
    <mergeCell ref="R179:R180"/>
    <mergeCell ref="S179:S180"/>
    <mergeCell ref="T179:T180"/>
    <mergeCell ref="U179:U180"/>
    <mergeCell ref="V179:V180"/>
    <mergeCell ref="F194:F195"/>
    <mergeCell ref="G194:G195"/>
    <mergeCell ref="H194:H195"/>
    <mergeCell ref="I194:I195"/>
    <mergeCell ref="J194:J195"/>
    <mergeCell ref="L179:L180"/>
    <mergeCell ref="M179:M180"/>
    <mergeCell ref="N179:N180"/>
    <mergeCell ref="O179:O180"/>
    <mergeCell ref="P179:P180"/>
    <mergeCell ref="Q179:Q180"/>
    <mergeCell ref="F179:F180"/>
    <mergeCell ref="G179:G180"/>
    <mergeCell ref="H179:H180"/>
    <mergeCell ref="I179:I180"/>
    <mergeCell ref="J179:J180"/>
    <mergeCell ref="K179:K180"/>
    <mergeCell ref="Q194:Q195"/>
    <mergeCell ref="R194:R195"/>
    <mergeCell ref="S172:S173"/>
    <mergeCell ref="T172:T173"/>
    <mergeCell ref="U172:U173"/>
    <mergeCell ref="V172:V173"/>
    <mergeCell ref="K172:K173"/>
    <mergeCell ref="L172:L173"/>
    <mergeCell ref="M172:M173"/>
    <mergeCell ref="N172:N173"/>
    <mergeCell ref="O172:O173"/>
    <mergeCell ref="P172:P173"/>
    <mergeCell ref="R167:R168"/>
    <mergeCell ref="S167:S168"/>
    <mergeCell ref="T167:T168"/>
    <mergeCell ref="U167:U168"/>
    <mergeCell ref="V167:V168"/>
    <mergeCell ref="F172:F173"/>
    <mergeCell ref="G172:G173"/>
    <mergeCell ref="H172:H173"/>
    <mergeCell ref="I172:I173"/>
    <mergeCell ref="J172:J173"/>
    <mergeCell ref="L167:L168"/>
    <mergeCell ref="M167:M168"/>
    <mergeCell ref="N167:N168"/>
    <mergeCell ref="O167:O168"/>
    <mergeCell ref="P167:P168"/>
    <mergeCell ref="Q167:Q168"/>
    <mergeCell ref="F167:F168"/>
    <mergeCell ref="G167:G168"/>
    <mergeCell ref="H167:H168"/>
    <mergeCell ref="I167:I168"/>
    <mergeCell ref="J167:J168"/>
    <mergeCell ref="K167:K168"/>
    <mergeCell ref="Q172:Q173"/>
    <mergeCell ref="R172:R173"/>
    <mergeCell ref="S165:S166"/>
    <mergeCell ref="T165:T166"/>
    <mergeCell ref="U165:U166"/>
    <mergeCell ref="V165:V166"/>
    <mergeCell ref="K165:K166"/>
    <mergeCell ref="L165:L166"/>
    <mergeCell ref="M165:M166"/>
    <mergeCell ref="N165:N166"/>
    <mergeCell ref="O165:O166"/>
    <mergeCell ref="P165:P166"/>
    <mergeCell ref="R163:R164"/>
    <mergeCell ref="S163:S164"/>
    <mergeCell ref="T163:T164"/>
    <mergeCell ref="U163:U164"/>
    <mergeCell ref="V163:V164"/>
    <mergeCell ref="F165:F166"/>
    <mergeCell ref="G165:G166"/>
    <mergeCell ref="H165:H166"/>
    <mergeCell ref="I165:I166"/>
    <mergeCell ref="J165:J166"/>
    <mergeCell ref="L163:L164"/>
    <mergeCell ref="M163:M164"/>
    <mergeCell ref="N163:N164"/>
    <mergeCell ref="O163:O164"/>
    <mergeCell ref="P163:P164"/>
    <mergeCell ref="Q163:Q164"/>
    <mergeCell ref="F163:F164"/>
    <mergeCell ref="G163:G164"/>
    <mergeCell ref="H163:H164"/>
    <mergeCell ref="I163:I164"/>
    <mergeCell ref="J163:J164"/>
    <mergeCell ref="K163:K164"/>
    <mergeCell ref="Q165:Q166"/>
    <mergeCell ref="R165:R166"/>
    <mergeCell ref="S161:S162"/>
    <mergeCell ref="T161:T162"/>
    <mergeCell ref="U161:U162"/>
    <mergeCell ref="V161:V162"/>
    <mergeCell ref="K161:K162"/>
    <mergeCell ref="L161:L162"/>
    <mergeCell ref="M161:M162"/>
    <mergeCell ref="N161:N162"/>
    <mergeCell ref="O161:O162"/>
    <mergeCell ref="P161:P162"/>
    <mergeCell ref="R159:R160"/>
    <mergeCell ref="S159:S160"/>
    <mergeCell ref="T159:T160"/>
    <mergeCell ref="U159:U160"/>
    <mergeCell ref="V159:V160"/>
    <mergeCell ref="F161:F162"/>
    <mergeCell ref="G161:G162"/>
    <mergeCell ref="H161:H162"/>
    <mergeCell ref="I161:I162"/>
    <mergeCell ref="J161:J162"/>
    <mergeCell ref="L159:L160"/>
    <mergeCell ref="M159:M160"/>
    <mergeCell ref="N159:N160"/>
    <mergeCell ref="O159:O160"/>
    <mergeCell ref="P159:P160"/>
    <mergeCell ref="Q159:Q160"/>
    <mergeCell ref="F159:F160"/>
    <mergeCell ref="G159:G160"/>
    <mergeCell ref="H159:H160"/>
    <mergeCell ref="I159:I160"/>
    <mergeCell ref="J159:J160"/>
    <mergeCell ref="K159:K160"/>
    <mergeCell ref="Q161:Q162"/>
    <mergeCell ref="R161:R162"/>
    <mergeCell ref="Q157:Q158"/>
    <mergeCell ref="R157:R158"/>
    <mergeCell ref="S157:S158"/>
    <mergeCell ref="T157:T158"/>
    <mergeCell ref="U157:U158"/>
    <mergeCell ref="V157:V158"/>
    <mergeCell ref="K157:K158"/>
    <mergeCell ref="L157:L158"/>
    <mergeCell ref="M157:M158"/>
    <mergeCell ref="N157:N158"/>
    <mergeCell ref="O157:O158"/>
    <mergeCell ref="P157:P158"/>
    <mergeCell ref="F157:F158"/>
    <mergeCell ref="G157:G158"/>
    <mergeCell ref="H157:H158"/>
    <mergeCell ref="I157:I158"/>
    <mergeCell ref="J157:J158"/>
    <mergeCell ref="L155:L156"/>
    <mergeCell ref="M155:M156"/>
    <mergeCell ref="N155:N156"/>
    <mergeCell ref="O155:O156"/>
    <mergeCell ref="F155:F156"/>
    <mergeCell ref="G155:G156"/>
    <mergeCell ref="H155:H156"/>
    <mergeCell ref="I155:I156"/>
    <mergeCell ref="J155:J156"/>
    <mergeCell ref="K155:K156"/>
    <mergeCell ref="M153:M154"/>
    <mergeCell ref="N153:N154"/>
    <mergeCell ref="O153:O154"/>
    <mergeCell ref="P153:P154"/>
    <mergeCell ref="R155:R156"/>
    <mergeCell ref="S155:S156"/>
    <mergeCell ref="T155:T156"/>
    <mergeCell ref="U155:U156"/>
    <mergeCell ref="V155:V156"/>
    <mergeCell ref="P155:P156"/>
    <mergeCell ref="Q155:Q156"/>
    <mergeCell ref="R151:R152"/>
    <mergeCell ref="S151:S152"/>
    <mergeCell ref="T151:T152"/>
    <mergeCell ref="U151:U152"/>
    <mergeCell ref="V151:V152"/>
    <mergeCell ref="F153:F154"/>
    <mergeCell ref="G153:G154"/>
    <mergeCell ref="H153:H154"/>
    <mergeCell ref="I153:I154"/>
    <mergeCell ref="J153:J154"/>
    <mergeCell ref="L151:L152"/>
    <mergeCell ref="M151:M152"/>
    <mergeCell ref="N151:N152"/>
    <mergeCell ref="O151:O152"/>
    <mergeCell ref="P151:P152"/>
    <mergeCell ref="Q151:Q152"/>
    <mergeCell ref="Q153:Q154"/>
    <mergeCell ref="R153:R154"/>
    <mergeCell ref="S153:S154"/>
    <mergeCell ref="T153:T154"/>
    <mergeCell ref="U153:U154"/>
    <mergeCell ref="V153:V154"/>
    <mergeCell ref="K153:K154"/>
    <mergeCell ref="L153:L154"/>
    <mergeCell ref="F151:F152"/>
    <mergeCell ref="G151:G152"/>
    <mergeCell ref="H151:H152"/>
    <mergeCell ref="I151:I152"/>
    <mergeCell ref="J151:J152"/>
    <mergeCell ref="K151:K152"/>
    <mergeCell ref="M149:M150"/>
    <mergeCell ref="N149:N150"/>
    <mergeCell ref="O149:O150"/>
    <mergeCell ref="V147:V148"/>
    <mergeCell ref="F149:F150"/>
    <mergeCell ref="G149:G150"/>
    <mergeCell ref="H149:H150"/>
    <mergeCell ref="I149:I150"/>
    <mergeCell ref="J149:J150"/>
    <mergeCell ref="K149:K150"/>
    <mergeCell ref="L149:L150"/>
    <mergeCell ref="N147:N148"/>
    <mergeCell ref="O147:O148"/>
    <mergeCell ref="P147:P148"/>
    <mergeCell ref="Q147:Q148"/>
    <mergeCell ref="R147:R148"/>
    <mergeCell ref="S147:S148"/>
    <mergeCell ref="S149:S150"/>
    <mergeCell ref="T149:T150"/>
    <mergeCell ref="U149:U150"/>
    <mergeCell ref="V149:V150"/>
    <mergeCell ref="P149:P150"/>
    <mergeCell ref="Q149:Q150"/>
    <mergeCell ref="R149:R150"/>
    <mergeCell ref="U145:U146"/>
    <mergeCell ref="V145:V146"/>
    <mergeCell ref="F147:F148"/>
    <mergeCell ref="G147:G148"/>
    <mergeCell ref="H147:H148"/>
    <mergeCell ref="I147:I148"/>
    <mergeCell ref="J147:J148"/>
    <mergeCell ref="K147:K148"/>
    <mergeCell ref="L147:L148"/>
    <mergeCell ref="M147:M148"/>
    <mergeCell ref="O145:O146"/>
    <mergeCell ref="P145:P146"/>
    <mergeCell ref="Q145:Q146"/>
    <mergeCell ref="R145:R146"/>
    <mergeCell ref="S145:S146"/>
    <mergeCell ref="T145:T146"/>
    <mergeCell ref="I145:I146"/>
    <mergeCell ref="J145:J146"/>
    <mergeCell ref="K145:K146"/>
    <mergeCell ref="L145:L146"/>
    <mergeCell ref="M145:M146"/>
    <mergeCell ref="N145:N146"/>
    <mergeCell ref="T147:T148"/>
    <mergeCell ref="U147:U148"/>
    <mergeCell ref="T143:T144"/>
    <mergeCell ref="U143:U144"/>
    <mergeCell ref="V143:V144"/>
    <mergeCell ref="A145:A203"/>
    <mergeCell ref="B145:B203"/>
    <mergeCell ref="C145:C203"/>
    <mergeCell ref="D145:D197"/>
    <mergeCell ref="F145:F146"/>
    <mergeCell ref="G145:G146"/>
    <mergeCell ref="H145:H146"/>
    <mergeCell ref="N143:N144"/>
    <mergeCell ref="O143:O144"/>
    <mergeCell ref="P143:P144"/>
    <mergeCell ref="Q143:Q144"/>
    <mergeCell ref="R143:R144"/>
    <mergeCell ref="S143:S144"/>
    <mergeCell ref="H143:H144"/>
    <mergeCell ref="I143:I144"/>
    <mergeCell ref="J143:J144"/>
    <mergeCell ref="K143:K144"/>
    <mergeCell ref="L143:L144"/>
    <mergeCell ref="M143:M144"/>
    <mergeCell ref="A142:A144"/>
    <mergeCell ref="B142:B144"/>
    <mergeCell ref="D140:D141"/>
    <mergeCell ref="F140:F141"/>
    <mergeCell ref="G140:G141"/>
    <mergeCell ref="H140:H141"/>
    <mergeCell ref="I140:I141"/>
    <mergeCell ref="J140:J141"/>
    <mergeCell ref="C142:C144"/>
    <mergeCell ref="D142:D144"/>
    <mergeCell ref="F143:F144"/>
    <mergeCell ref="G143:G144"/>
    <mergeCell ref="O138:O139"/>
    <mergeCell ref="P138:P139"/>
    <mergeCell ref="V140:V141"/>
    <mergeCell ref="K140:K141"/>
    <mergeCell ref="L140:L141"/>
    <mergeCell ref="M140:M141"/>
    <mergeCell ref="N140:N141"/>
    <mergeCell ref="O140:O141"/>
    <mergeCell ref="P140:P141"/>
    <mergeCell ref="Q140:Q141"/>
    <mergeCell ref="R140:R141"/>
    <mergeCell ref="S140:S141"/>
    <mergeCell ref="T140:T141"/>
    <mergeCell ref="U140:U141"/>
    <mergeCell ref="U136:U137"/>
    <mergeCell ref="V136:V137"/>
    <mergeCell ref="D138:D139"/>
    <mergeCell ref="F138:F139"/>
    <mergeCell ref="G138:G139"/>
    <mergeCell ref="H138:H139"/>
    <mergeCell ref="I138:I139"/>
    <mergeCell ref="J138:J139"/>
    <mergeCell ref="M136:M137"/>
    <mergeCell ref="N136:N137"/>
    <mergeCell ref="O136:O137"/>
    <mergeCell ref="P136:P137"/>
    <mergeCell ref="Q136:Q137"/>
    <mergeCell ref="R136:R137"/>
    <mergeCell ref="Q138:Q139"/>
    <mergeCell ref="R138:R139"/>
    <mergeCell ref="S138:S139"/>
    <mergeCell ref="T138:T139"/>
    <mergeCell ref="U138:U139"/>
    <mergeCell ref="V138:V139"/>
    <mergeCell ref="K138:K139"/>
    <mergeCell ref="L138:L139"/>
    <mergeCell ref="M138:M139"/>
    <mergeCell ref="N138:N139"/>
    <mergeCell ref="U134:U135"/>
    <mergeCell ref="V134:V135"/>
    <mergeCell ref="D136:D137"/>
    <mergeCell ref="F136:F137"/>
    <mergeCell ref="G136:G137"/>
    <mergeCell ref="H136:H137"/>
    <mergeCell ref="I136:I137"/>
    <mergeCell ref="J136:J137"/>
    <mergeCell ref="K136:K137"/>
    <mergeCell ref="L136:L137"/>
    <mergeCell ref="O134:O135"/>
    <mergeCell ref="P134:P135"/>
    <mergeCell ref="Q134:Q135"/>
    <mergeCell ref="R134:R135"/>
    <mergeCell ref="S134:S135"/>
    <mergeCell ref="T134:T135"/>
    <mergeCell ref="I134:I135"/>
    <mergeCell ref="J134:J135"/>
    <mergeCell ref="K134:K135"/>
    <mergeCell ref="L134:L135"/>
    <mergeCell ref="M134:M135"/>
    <mergeCell ref="N134:N135"/>
    <mergeCell ref="S136:S137"/>
    <mergeCell ref="T136:T137"/>
    <mergeCell ref="T130:T131"/>
    <mergeCell ref="U130:U131"/>
    <mergeCell ref="V130:V131"/>
    <mergeCell ref="A134:A141"/>
    <mergeCell ref="B134:B141"/>
    <mergeCell ref="C134:C141"/>
    <mergeCell ref="D134:D135"/>
    <mergeCell ref="F134:F135"/>
    <mergeCell ref="G134:G135"/>
    <mergeCell ref="H134:H135"/>
    <mergeCell ref="N130:N131"/>
    <mergeCell ref="O130:O131"/>
    <mergeCell ref="P130:P131"/>
    <mergeCell ref="Q130:Q131"/>
    <mergeCell ref="R130:R131"/>
    <mergeCell ref="S130:S131"/>
    <mergeCell ref="H130:H131"/>
    <mergeCell ref="I130:I131"/>
    <mergeCell ref="J130:J131"/>
    <mergeCell ref="K130:K131"/>
    <mergeCell ref="L130:L131"/>
    <mergeCell ref="M130:M131"/>
    <mergeCell ref="A130:A131"/>
    <mergeCell ref="B130:B131"/>
    <mergeCell ref="C130:C131"/>
    <mergeCell ref="D130:D131"/>
    <mergeCell ref="F130:F131"/>
    <mergeCell ref="G130:G131"/>
    <mergeCell ref="A118:A119"/>
    <mergeCell ref="B118:B119"/>
    <mergeCell ref="C118:C119"/>
    <mergeCell ref="A121:A128"/>
    <mergeCell ref="B121:B128"/>
    <mergeCell ref="C121:C128"/>
    <mergeCell ref="S115:S116"/>
    <mergeCell ref="T115:T116"/>
    <mergeCell ref="U115:U116"/>
    <mergeCell ref="V115:V116"/>
    <mergeCell ref="K115:K116"/>
    <mergeCell ref="L115:L116"/>
    <mergeCell ref="M115:M116"/>
    <mergeCell ref="N115:N116"/>
    <mergeCell ref="O115:O116"/>
    <mergeCell ref="P115:P116"/>
    <mergeCell ref="R113:R114"/>
    <mergeCell ref="S113:S114"/>
    <mergeCell ref="T113:T114"/>
    <mergeCell ref="U113:U114"/>
    <mergeCell ref="V113:V114"/>
    <mergeCell ref="F115:F116"/>
    <mergeCell ref="G115:G116"/>
    <mergeCell ref="H115:H116"/>
    <mergeCell ref="I115:I116"/>
    <mergeCell ref="J115:J116"/>
    <mergeCell ref="L113:L114"/>
    <mergeCell ref="M113:M114"/>
    <mergeCell ref="N113:N114"/>
    <mergeCell ref="O113:O114"/>
    <mergeCell ref="P113:P114"/>
    <mergeCell ref="Q113:Q114"/>
    <mergeCell ref="F113:F114"/>
    <mergeCell ref="G113:G114"/>
    <mergeCell ref="H113:H114"/>
    <mergeCell ref="I113:I114"/>
    <mergeCell ref="J113:J114"/>
    <mergeCell ref="K113:K114"/>
    <mergeCell ref="Q115:Q116"/>
    <mergeCell ref="R115:R116"/>
    <mergeCell ref="A111:A112"/>
    <mergeCell ref="B111:B112"/>
    <mergeCell ref="C111:C112"/>
    <mergeCell ref="D111:D112"/>
    <mergeCell ref="A113:A116"/>
    <mergeCell ref="B113:B116"/>
    <mergeCell ref="C113:C116"/>
    <mergeCell ref="D113:D116"/>
    <mergeCell ref="Q109:Q110"/>
    <mergeCell ref="R109:R110"/>
    <mergeCell ref="S109:S110"/>
    <mergeCell ref="T109:T110"/>
    <mergeCell ref="U109:U110"/>
    <mergeCell ref="V109:V110"/>
    <mergeCell ref="K109:K110"/>
    <mergeCell ref="L109:L110"/>
    <mergeCell ref="M109:M110"/>
    <mergeCell ref="N109:N110"/>
    <mergeCell ref="O109:O110"/>
    <mergeCell ref="P109:P110"/>
    <mergeCell ref="V107:V108"/>
    <mergeCell ref="A109:A110"/>
    <mergeCell ref="B109:B110"/>
    <mergeCell ref="C109:C110"/>
    <mergeCell ref="D109:D110"/>
    <mergeCell ref="F109:F110"/>
    <mergeCell ref="G109:G110"/>
    <mergeCell ref="H109:H110"/>
    <mergeCell ref="I109:I110"/>
    <mergeCell ref="J109:J110"/>
    <mergeCell ref="P107:P108"/>
    <mergeCell ref="Q107:Q108"/>
    <mergeCell ref="R107:R108"/>
    <mergeCell ref="S107:S108"/>
    <mergeCell ref="T107:T108"/>
    <mergeCell ref="U107:U108"/>
    <mergeCell ref="J107:J108"/>
    <mergeCell ref="K107:K108"/>
    <mergeCell ref="L107:L108"/>
    <mergeCell ref="M107:M108"/>
    <mergeCell ref="N107:N108"/>
    <mergeCell ref="O107:O108"/>
    <mergeCell ref="A107:A108"/>
    <mergeCell ref="B107:B108"/>
    <mergeCell ref="F107:F108"/>
    <mergeCell ref="G107:G108"/>
    <mergeCell ref="H107:H108"/>
    <mergeCell ref="I107:I108"/>
    <mergeCell ref="A102:A103"/>
    <mergeCell ref="B102:B103"/>
    <mergeCell ref="C102:C103"/>
    <mergeCell ref="D102:D103"/>
    <mergeCell ref="A104:A105"/>
    <mergeCell ref="B104:B105"/>
    <mergeCell ref="C104:C105"/>
    <mergeCell ref="D104:D105"/>
    <mergeCell ref="R92:R93"/>
    <mergeCell ref="S92:S93"/>
    <mergeCell ref="T92:T93"/>
    <mergeCell ref="U92:U93"/>
    <mergeCell ref="V92:V93"/>
    <mergeCell ref="A97:A99"/>
    <mergeCell ref="B97:B99"/>
    <mergeCell ref="C97:C99"/>
    <mergeCell ref="D97:D99"/>
    <mergeCell ref="L92:L93"/>
    <mergeCell ref="M92:M93"/>
    <mergeCell ref="N92:N93"/>
    <mergeCell ref="O92:O93"/>
    <mergeCell ref="P92:P93"/>
    <mergeCell ref="Q92:Q93"/>
    <mergeCell ref="F92:F93"/>
    <mergeCell ref="G92:G93"/>
    <mergeCell ref="H92:H93"/>
    <mergeCell ref="I92:I93"/>
    <mergeCell ref="J92:J93"/>
    <mergeCell ref="K92:K93"/>
    <mergeCell ref="S90:S91"/>
    <mergeCell ref="T90:T91"/>
    <mergeCell ref="U90:U91"/>
    <mergeCell ref="V90:V91"/>
    <mergeCell ref="K90:K91"/>
    <mergeCell ref="L90:L91"/>
    <mergeCell ref="M90:M91"/>
    <mergeCell ref="N90:N91"/>
    <mergeCell ref="O90:O91"/>
    <mergeCell ref="P90:P91"/>
    <mergeCell ref="R88:R89"/>
    <mergeCell ref="S88:S89"/>
    <mergeCell ref="T88:T89"/>
    <mergeCell ref="U88:U89"/>
    <mergeCell ref="V88:V89"/>
    <mergeCell ref="F90:F91"/>
    <mergeCell ref="G90:G91"/>
    <mergeCell ref="H90:H91"/>
    <mergeCell ref="I90:I91"/>
    <mergeCell ref="J90:J91"/>
    <mergeCell ref="L88:L89"/>
    <mergeCell ref="M88:M89"/>
    <mergeCell ref="N88:N89"/>
    <mergeCell ref="O88:O89"/>
    <mergeCell ref="P88:P89"/>
    <mergeCell ref="Q88:Q89"/>
    <mergeCell ref="F88:F89"/>
    <mergeCell ref="G88:G89"/>
    <mergeCell ref="H88:H89"/>
    <mergeCell ref="I88:I89"/>
    <mergeCell ref="J88:J89"/>
    <mergeCell ref="K88:K89"/>
    <mergeCell ref="Q90:Q91"/>
    <mergeCell ref="R90:R91"/>
    <mergeCell ref="Q86:Q87"/>
    <mergeCell ref="R86:R87"/>
    <mergeCell ref="S86:S87"/>
    <mergeCell ref="T86:T87"/>
    <mergeCell ref="U86:U87"/>
    <mergeCell ref="V86:V87"/>
    <mergeCell ref="K86:K87"/>
    <mergeCell ref="L86:L87"/>
    <mergeCell ref="M86:M87"/>
    <mergeCell ref="N86:N87"/>
    <mergeCell ref="O86:O87"/>
    <mergeCell ref="P86:P87"/>
    <mergeCell ref="O82:O83"/>
    <mergeCell ref="P82:P83"/>
    <mergeCell ref="R84:R85"/>
    <mergeCell ref="S84:S85"/>
    <mergeCell ref="T84:T85"/>
    <mergeCell ref="U84:U85"/>
    <mergeCell ref="V84:V85"/>
    <mergeCell ref="F86:F87"/>
    <mergeCell ref="G86:G87"/>
    <mergeCell ref="H86:H87"/>
    <mergeCell ref="I86:I87"/>
    <mergeCell ref="J86:J87"/>
    <mergeCell ref="L84:L85"/>
    <mergeCell ref="M84:M85"/>
    <mergeCell ref="N84:N85"/>
    <mergeCell ref="O84:O85"/>
    <mergeCell ref="P84:P85"/>
    <mergeCell ref="Q84:Q85"/>
    <mergeCell ref="F84:F85"/>
    <mergeCell ref="G84:G85"/>
    <mergeCell ref="H84:H85"/>
    <mergeCell ref="I84:I85"/>
    <mergeCell ref="J84:J85"/>
    <mergeCell ref="K84:K85"/>
    <mergeCell ref="T80:T81"/>
    <mergeCell ref="U80:U81"/>
    <mergeCell ref="V80:V81"/>
    <mergeCell ref="F82:F83"/>
    <mergeCell ref="G82:G83"/>
    <mergeCell ref="H82:H83"/>
    <mergeCell ref="I82:I83"/>
    <mergeCell ref="J82:J83"/>
    <mergeCell ref="L80:L81"/>
    <mergeCell ref="M80:M81"/>
    <mergeCell ref="N80:N81"/>
    <mergeCell ref="O80:O81"/>
    <mergeCell ref="P80:P81"/>
    <mergeCell ref="Q80:Q81"/>
    <mergeCell ref="Q82:Q83"/>
    <mergeCell ref="R82:R83"/>
    <mergeCell ref="S82:S83"/>
    <mergeCell ref="T82:T83"/>
    <mergeCell ref="U82:U83"/>
    <mergeCell ref="V82:V83"/>
    <mergeCell ref="K82:K83"/>
    <mergeCell ref="L82:L83"/>
    <mergeCell ref="M82:M83"/>
    <mergeCell ref="N82:N83"/>
    <mergeCell ref="R78:R79"/>
    <mergeCell ref="G78:G79"/>
    <mergeCell ref="H78:H79"/>
    <mergeCell ref="I78:I79"/>
    <mergeCell ref="J78:J79"/>
    <mergeCell ref="K78:K79"/>
    <mergeCell ref="L78:L79"/>
    <mergeCell ref="R80:R81"/>
    <mergeCell ref="S80:S81"/>
    <mergeCell ref="H80:H81"/>
    <mergeCell ref="I80:I81"/>
    <mergeCell ref="J80:J81"/>
    <mergeCell ref="K80:K81"/>
    <mergeCell ref="M78:M79"/>
    <mergeCell ref="N78:N79"/>
    <mergeCell ref="O78:O79"/>
    <mergeCell ref="P78:P79"/>
    <mergeCell ref="Q78:Q79"/>
    <mergeCell ref="V74:V75"/>
    <mergeCell ref="A78:A92"/>
    <mergeCell ref="B78:B92"/>
    <mergeCell ref="C78:C92"/>
    <mergeCell ref="D78:D92"/>
    <mergeCell ref="F78:F79"/>
    <mergeCell ref="L74:L75"/>
    <mergeCell ref="M74:M75"/>
    <mergeCell ref="N74:N75"/>
    <mergeCell ref="O74:O75"/>
    <mergeCell ref="P74:P75"/>
    <mergeCell ref="Q74:Q75"/>
    <mergeCell ref="F74:F75"/>
    <mergeCell ref="G74:G75"/>
    <mergeCell ref="H74:H75"/>
    <mergeCell ref="I74:I75"/>
    <mergeCell ref="J74:J75"/>
    <mergeCell ref="K74:K75"/>
    <mergeCell ref="S78:S79"/>
    <mergeCell ref="T78:T79"/>
    <mergeCell ref="U78:U79"/>
    <mergeCell ref="V78:V79"/>
    <mergeCell ref="F80:F81"/>
    <mergeCell ref="G80:G81"/>
    <mergeCell ref="A68:A69"/>
    <mergeCell ref="B68:B69"/>
    <mergeCell ref="A72:A76"/>
    <mergeCell ref="B72:B76"/>
    <mergeCell ref="C72:C76"/>
    <mergeCell ref="D72:D76"/>
    <mergeCell ref="S59:S60"/>
    <mergeCell ref="T59:T60"/>
    <mergeCell ref="U59:U60"/>
    <mergeCell ref="R74:R75"/>
    <mergeCell ref="S74:S75"/>
    <mergeCell ref="T74:T75"/>
    <mergeCell ref="U74:U75"/>
    <mergeCell ref="V59:V60"/>
    <mergeCell ref="A62:A63"/>
    <mergeCell ref="B62:B63"/>
    <mergeCell ref="C62:C63"/>
    <mergeCell ref="D62:D63"/>
    <mergeCell ref="M59:M60"/>
    <mergeCell ref="N59:N60"/>
    <mergeCell ref="O59:O60"/>
    <mergeCell ref="P59:P60"/>
    <mergeCell ref="Q59:Q60"/>
    <mergeCell ref="R59:R60"/>
    <mergeCell ref="A57:A60"/>
    <mergeCell ref="B57:B60"/>
    <mergeCell ref="C57:C60"/>
    <mergeCell ref="D57:D60"/>
    <mergeCell ref="T57:T58"/>
    <mergeCell ref="U57:U58"/>
    <mergeCell ref="V57:V58"/>
    <mergeCell ref="F59:F60"/>
    <mergeCell ref="G59:G60"/>
    <mergeCell ref="H59:H60"/>
    <mergeCell ref="I59:I60"/>
    <mergeCell ref="J59:J60"/>
    <mergeCell ref="K59:K60"/>
    <mergeCell ref="L59:L60"/>
    <mergeCell ref="N57:N58"/>
    <mergeCell ref="O57:O58"/>
    <mergeCell ref="P57:P58"/>
    <mergeCell ref="Q57:Q58"/>
    <mergeCell ref="R57:R58"/>
    <mergeCell ref="S57:S58"/>
    <mergeCell ref="H57:H58"/>
    <mergeCell ref="I57:I58"/>
    <mergeCell ref="J57:J58"/>
    <mergeCell ref="K57:K58"/>
    <mergeCell ref="L57:L58"/>
    <mergeCell ref="M57:M58"/>
    <mergeCell ref="F57:F58"/>
    <mergeCell ref="G57:G58"/>
    <mergeCell ref="A51:A52"/>
    <mergeCell ref="B51:B52"/>
    <mergeCell ref="A53:A55"/>
    <mergeCell ref="B53:B55"/>
    <mergeCell ref="C53:C55"/>
    <mergeCell ref="D53:D55"/>
    <mergeCell ref="R43:R44"/>
    <mergeCell ref="S43:S44"/>
    <mergeCell ref="T43:T44"/>
    <mergeCell ref="A45:A48"/>
    <mergeCell ref="B45:B48"/>
    <mergeCell ref="C45:C48"/>
    <mergeCell ref="D45:D48"/>
    <mergeCell ref="L43:L44"/>
    <mergeCell ref="M43:M44"/>
    <mergeCell ref="N43:N44"/>
    <mergeCell ref="O43:O44"/>
    <mergeCell ref="P43:P44"/>
    <mergeCell ref="U37:U38"/>
    <mergeCell ref="V37:V38"/>
    <mergeCell ref="F43:F44"/>
    <mergeCell ref="G43:G44"/>
    <mergeCell ref="H43:H44"/>
    <mergeCell ref="I43:I44"/>
    <mergeCell ref="J43:J44"/>
    <mergeCell ref="K43:K44"/>
    <mergeCell ref="M37:M38"/>
    <mergeCell ref="N37:N38"/>
    <mergeCell ref="O37:O38"/>
    <mergeCell ref="P37:P38"/>
    <mergeCell ref="Q37:Q38"/>
    <mergeCell ref="R37:R38"/>
    <mergeCell ref="G37:G38"/>
    <mergeCell ref="H37:H38"/>
    <mergeCell ref="I37:I38"/>
    <mergeCell ref="J37:J38"/>
    <mergeCell ref="K37:K38"/>
    <mergeCell ref="L37:L38"/>
    <mergeCell ref="U43:U44"/>
    <mergeCell ref="V43:V44"/>
    <mergeCell ref="Q43:Q44"/>
    <mergeCell ref="R31:R32"/>
    <mergeCell ref="S31:S32"/>
    <mergeCell ref="T31:T32"/>
    <mergeCell ref="U31:U32"/>
    <mergeCell ref="V31:V32"/>
    <mergeCell ref="A34:A44"/>
    <mergeCell ref="B34:B44"/>
    <mergeCell ref="C34:C44"/>
    <mergeCell ref="D34:D44"/>
    <mergeCell ref="F37:F38"/>
    <mergeCell ref="L31:L32"/>
    <mergeCell ref="M31:M32"/>
    <mergeCell ref="N31:N32"/>
    <mergeCell ref="O31:O32"/>
    <mergeCell ref="P31:P32"/>
    <mergeCell ref="Q31:Q32"/>
    <mergeCell ref="F31:F32"/>
    <mergeCell ref="G31:G32"/>
    <mergeCell ref="H31:H32"/>
    <mergeCell ref="I31:I32"/>
    <mergeCell ref="J31:J32"/>
    <mergeCell ref="K31:K32"/>
    <mergeCell ref="S37:S38"/>
    <mergeCell ref="T37:T38"/>
    <mergeCell ref="V27:V28"/>
    <mergeCell ref="F29:F30"/>
    <mergeCell ref="G29:G30"/>
    <mergeCell ref="H29:H30"/>
    <mergeCell ref="I29:I30"/>
    <mergeCell ref="J29:J30"/>
    <mergeCell ref="L27:L28"/>
    <mergeCell ref="M27:M28"/>
    <mergeCell ref="N27:N28"/>
    <mergeCell ref="O27:O28"/>
    <mergeCell ref="P27:P28"/>
    <mergeCell ref="Q27:Q28"/>
    <mergeCell ref="Q29:Q30"/>
    <mergeCell ref="R29:R30"/>
    <mergeCell ref="S29:S30"/>
    <mergeCell ref="T29:T30"/>
    <mergeCell ref="U29:U30"/>
    <mergeCell ref="V29:V30"/>
    <mergeCell ref="K29:K30"/>
    <mergeCell ref="L29:L30"/>
    <mergeCell ref="M29:M30"/>
    <mergeCell ref="N29:N30"/>
    <mergeCell ref="O29:O30"/>
    <mergeCell ref="P29:P30"/>
    <mergeCell ref="U25:U26"/>
    <mergeCell ref="V25:V26"/>
    <mergeCell ref="F27:F28"/>
    <mergeCell ref="G27:G28"/>
    <mergeCell ref="H27:H28"/>
    <mergeCell ref="I27:I28"/>
    <mergeCell ref="J27:J28"/>
    <mergeCell ref="K27:K28"/>
    <mergeCell ref="M25:M26"/>
    <mergeCell ref="N25:N26"/>
    <mergeCell ref="O25:O26"/>
    <mergeCell ref="P25:P26"/>
    <mergeCell ref="Q25:Q26"/>
    <mergeCell ref="R25:R26"/>
    <mergeCell ref="G25:G26"/>
    <mergeCell ref="H25:H26"/>
    <mergeCell ref="I25:I26"/>
    <mergeCell ref="J25:J26"/>
    <mergeCell ref="K25:K26"/>
    <mergeCell ref="L25:L26"/>
    <mergeCell ref="R27:R28"/>
    <mergeCell ref="S27:S28"/>
    <mergeCell ref="T27:T28"/>
    <mergeCell ref="U27:U28"/>
    <mergeCell ref="V20:V21"/>
    <mergeCell ref="A22:A24"/>
    <mergeCell ref="B22:B24"/>
    <mergeCell ref="C22:C24"/>
    <mergeCell ref="D22:D24"/>
    <mergeCell ref="A25:A33"/>
    <mergeCell ref="B25:B33"/>
    <mergeCell ref="C25:C33"/>
    <mergeCell ref="D25:D32"/>
    <mergeCell ref="F25:F26"/>
    <mergeCell ref="P20:P21"/>
    <mergeCell ref="Q20:Q21"/>
    <mergeCell ref="R20:R21"/>
    <mergeCell ref="S20:S21"/>
    <mergeCell ref="T20:T21"/>
    <mergeCell ref="U20:U21"/>
    <mergeCell ref="J20:J21"/>
    <mergeCell ref="K20:K21"/>
    <mergeCell ref="L20:L21"/>
    <mergeCell ref="M20:M21"/>
    <mergeCell ref="N20:N21"/>
    <mergeCell ref="O20:O21"/>
    <mergeCell ref="S25:S26"/>
    <mergeCell ref="T25:T26"/>
    <mergeCell ref="T16:T17"/>
    <mergeCell ref="U16:U17"/>
    <mergeCell ref="V16:V17"/>
    <mergeCell ref="K16:K17"/>
    <mergeCell ref="L16:L17"/>
    <mergeCell ref="M16:M17"/>
    <mergeCell ref="N16:N17"/>
    <mergeCell ref="O16:O17"/>
    <mergeCell ref="P16:P17"/>
    <mergeCell ref="Q16:Q17"/>
    <mergeCell ref="R16:R17"/>
    <mergeCell ref="S16:S17"/>
    <mergeCell ref="Q13:Q14"/>
    <mergeCell ref="R13:R14"/>
    <mergeCell ref="S13:S14"/>
    <mergeCell ref="T13:T14"/>
    <mergeCell ref="U13:U14"/>
    <mergeCell ref="J13:J14"/>
    <mergeCell ref="K13:K14"/>
    <mergeCell ref="L13:L14"/>
    <mergeCell ref="M13:M14"/>
    <mergeCell ref="N13:N14"/>
    <mergeCell ref="O13:O14"/>
    <mergeCell ref="A15:A21"/>
    <mergeCell ref="B15:B21"/>
    <mergeCell ref="C15:C21"/>
    <mergeCell ref="D16:D17"/>
    <mergeCell ref="F16:F17"/>
    <mergeCell ref="G16:G17"/>
    <mergeCell ref="H16:H17"/>
    <mergeCell ref="I16:I17"/>
    <mergeCell ref="J16:J17"/>
    <mergeCell ref="D18:D19"/>
    <mergeCell ref="D20:D21"/>
    <mergeCell ref="F20:F21"/>
    <mergeCell ref="G20:G21"/>
    <mergeCell ref="H20:H21"/>
    <mergeCell ref="I20:I21"/>
    <mergeCell ref="T11:T12"/>
    <mergeCell ref="U11:U12"/>
    <mergeCell ref="V11:V12"/>
    <mergeCell ref="B13:B14"/>
    <mergeCell ref="C13:C14"/>
    <mergeCell ref="D13:D14"/>
    <mergeCell ref="F13:F14"/>
    <mergeCell ref="G13:G14"/>
    <mergeCell ref="H13:H14"/>
    <mergeCell ref="I13:I14"/>
    <mergeCell ref="N11:N12"/>
    <mergeCell ref="O11:O12"/>
    <mergeCell ref="P11:P12"/>
    <mergeCell ref="Q11:Q12"/>
    <mergeCell ref="R11:R12"/>
    <mergeCell ref="S11:S12"/>
    <mergeCell ref="H11:H12"/>
    <mergeCell ref="I11:I12"/>
    <mergeCell ref="J11:J12"/>
    <mergeCell ref="K11:K12"/>
    <mergeCell ref="L11:L12"/>
    <mergeCell ref="M11:M12"/>
    <mergeCell ref="V13:V14"/>
    <mergeCell ref="P13:P14"/>
    <mergeCell ref="A11:A12"/>
    <mergeCell ref="B11:B12"/>
    <mergeCell ref="C11:C12"/>
    <mergeCell ref="D11:D12"/>
    <mergeCell ref="F11:F12"/>
    <mergeCell ref="G11:G12"/>
    <mergeCell ref="N8:N9"/>
    <mergeCell ref="O8:O9"/>
    <mergeCell ref="P8:P9"/>
    <mergeCell ref="A4:U4"/>
    <mergeCell ref="A6:A9"/>
    <mergeCell ref="B6:B9"/>
    <mergeCell ref="C6:C9"/>
    <mergeCell ref="D6:D9"/>
    <mergeCell ref="E6:E9"/>
    <mergeCell ref="F6:F9"/>
    <mergeCell ref="G6:G9"/>
    <mergeCell ref="I6:I9"/>
    <mergeCell ref="J6:J9"/>
    <mergeCell ref="Q8:Q9"/>
    <mergeCell ref="R8:R9"/>
    <mergeCell ref="S8:S9"/>
    <mergeCell ref="K6:K9"/>
    <mergeCell ref="L6:V6"/>
    <mergeCell ref="H7:H9"/>
    <mergeCell ref="L7:O7"/>
    <mergeCell ref="P7:S7"/>
    <mergeCell ref="T7:T9"/>
    <mergeCell ref="U7:U9"/>
    <mergeCell ref="V7:V9"/>
    <mergeCell ref="L8:L9"/>
    <mergeCell ref="M8:M9"/>
  </mergeCells>
  <dataValidations count="1">
    <dataValidation errorStyle="information" allowBlank="1" showInputMessage="1" showErrorMessage="1" sqref="C95 C104 C70:D71 F95:G95 F70:G71 C111" xr:uid="{AD9FFCE2-E5A5-46F1-A8F8-0B93731F7CA7}"/>
  </dataValidations>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37622-AF07-48D9-81C1-90248F21C329}">
  <sheetPr>
    <tabColor rgb="FFFFC000"/>
    <pageSetUpPr fitToPage="1"/>
  </sheetPr>
  <dimension ref="A5:V48"/>
  <sheetViews>
    <sheetView showGridLines="0" topLeftCell="A4" zoomScale="80" zoomScaleNormal="80" workbookViewId="0">
      <selection activeCell="A49" sqref="A49"/>
    </sheetView>
  </sheetViews>
  <sheetFormatPr defaultColWidth="8.84375" defaultRowHeight="12.9"/>
  <cols>
    <col min="1" max="1" width="9" style="269" bestFit="1" customWidth="1"/>
    <col min="2" max="2" width="15.15234375" style="282" customWidth="1"/>
    <col min="3" max="3" width="35" style="269" bestFit="1" customWidth="1"/>
    <col min="4" max="5" width="37.3046875" style="269" customWidth="1"/>
    <col min="6" max="6" width="12.84375" style="269" customWidth="1"/>
    <col min="7" max="7" width="52.84375" style="270" bestFit="1" customWidth="1"/>
    <col min="8" max="8" width="17.53515625" style="283" customWidth="1"/>
    <col min="9" max="9" width="17.53515625" style="269" customWidth="1"/>
    <col min="10" max="10" width="17.3046875" style="269" customWidth="1"/>
    <col min="11" max="11" width="10.69140625" style="284" customWidth="1"/>
    <col min="12" max="12" width="7.84375" style="284" customWidth="1"/>
    <col min="13" max="13" width="14.3828125" style="284" customWidth="1"/>
    <col min="14" max="14" width="13" style="284" customWidth="1"/>
    <col min="15" max="15" width="13.69140625" style="285" customWidth="1"/>
    <col min="16" max="16" width="11.15234375" style="285" customWidth="1"/>
    <col min="17" max="17" width="14.15234375" style="286" customWidth="1"/>
    <col min="18" max="18" width="12.84375" style="286" customWidth="1"/>
    <col min="19" max="19" width="13.84375" style="286" bestFit="1" customWidth="1"/>
    <col min="20" max="20" width="18.3046875" style="286" customWidth="1"/>
    <col min="21" max="21" width="16" style="286" customWidth="1"/>
    <col min="22" max="22" width="15.3828125" style="226" customWidth="1"/>
    <col min="23" max="16384" width="8.84375" style="226"/>
  </cols>
  <sheetData>
    <row r="5" spans="1:21" ht="63.75" customHeight="1">
      <c r="A5" s="449" t="s">
        <v>589</v>
      </c>
      <c r="B5" s="449"/>
      <c r="C5" s="449"/>
      <c r="D5" s="449"/>
      <c r="E5" s="449"/>
      <c r="F5" s="449"/>
      <c r="G5" s="449"/>
      <c r="H5" s="449"/>
      <c r="I5" s="449"/>
      <c r="J5" s="449"/>
      <c r="K5" s="449"/>
      <c r="L5" s="449"/>
      <c r="M5" s="449"/>
      <c r="N5" s="449"/>
      <c r="O5" s="449"/>
      <c r="P5" s="449"/>
      <c r="Q5" s="449"/>
      <c r="R5" s="449"/>
      <c r="S5" s="449"/>
      <c r="T5" s="449"/>
      <c r="U5" s="449"/>
    </row>
    <row r="6" spans="1:21" ht="12.75" customHeight="1">
      <c r="A6" s="450" t="s">
        <v>249</v>
      </c>
      <c r="B6" s="450" t="s">
        <v>250</v>
      </c>
      <c r="C6" s="450" t="s">
        <v>251</v>
      </c>
      <c r="D6" s="450" t="s">
        <v>252</v>
      </c>
      <c r="E6" s="450" t="s">
        <v>253</v>
      </c>
      <c r="F6" s="450" t="s">
        <v>9</v>
      </c>
      <c r="G6" s="450" t="s">
        <v>10</v>
      </c>
      <c r="H6" s="228"/>
      <c r="I6" s="227"/>
      <c r="J6" s="227"/>
      <c r="K6" s="453" t="s">
        <v>257</v>
      </c>
      <c r="L6" s="453"/>
      <c r="M6" s="453"/>
      <c r="N6" s="453"/>
      <c r="O6" s="453"/>
      <c r="P6" s="453"/>
      <c r="Q6" s="453"/>
      <c r="R6" s="453"/>
      <c r="S6" s="454"/>
      <c r="T6" s="454"/>
      <c r="U6" s="454"/>
    </row>
    <row r="7" spans="1:21" ht="54.75" customHeight="1">
      <c r="A7" s="451"/>
      <c r="B7" s="451"/>
      <c r="C7" s="451"/>
      <c r="D7" s="451"/>
      <c r="E7" s="451"/>
      <c r="F7" s="451"/>
      <c r="G7" s="451"/>
      <c r="H7" s="455" t="s">
        <v>590</v>
      </c>
      <c r="I7" s="458" t="s">
        <v>255</v>
      </c>
      <c r="J7" s="458" t="s">
        <v>256</v>
      </c>
      <c r="K7" s="459" t="s">
        <v>591</v>
      </c>
      <c r="L7" s="460"/>
      <c r="M7" s="460"/>
      <c r="N7" s="461"/>
      <c r="O7" s="462" t="s">
        <v>260</v>
      </c>
      <c r="P7" s="463"/>
      <c r="Q7" s="463"/>
      <c r="R7" s="464"/>
      <c r="S7" s="450" t="s">
        <v>261</v>
      </c>
      <c r="T7" s="450" t="s">
        <v>262</v>
      </c>
      <c r="U7" s="450" t="s">
        <v>263</v>
      </c>
    </row>
    <row r="8" spans="1:21" ht="33.75" customHeight="1">
      <c r="A8" s="452"/>
      <c r="B8" s="452"/>
      <c r="C8" s="452"/>
      <c r="D8" s="231"/>
      <c r="E8" s="452"/>
      <c r="F8" s="452"/>
      <c r="G8" s="452"/>
      <c r="H8" s="455"/>
      <c r="I8" s="458"/>
      <c r="J8" s="458"/>
      <c r="K8" s="232" t="s">
        <v>264</v>
      </c>
      <c r="L8" s="232" t="s">
        <v>265</v>
      </c>
      <c r="M8" s="232" t="s">
        <v>266</v>
      </c>
      <c r="N8" s="232" t="s">
        <v>267</v>
      </c>
      <c r="O8" s="233" t="s">
        <v>264</v>
      </c>
      <c r="P8" s="233" t="s">
        <v>265</v>
      </c>
      <c r="Q8" s="229" t="s">
        <v>266</v>
      </c>
      <c r="R8" s="229" t="s">
        <v>267</v>
      </c>
      <c r="S8" s="452"/>
      <c r="T8" s="452"/>
      <c r="U8" s="452"/>
    </row>
    <row r="9" spans="1:21" ht="14.15">
      <c r="A9" s="227"/>
      <c r="B9" s="227"/>
      <c r="C9" s="227"/>
      <c r="D9" s="229"/>
      <c r="E9" s="229"/>
      <c r="F9" s="230"/>
      <c r="G9" s="234"/>
      <c r="H9" s="235"/>
      <c r="I9" s="236"/>
      <c r="J9" s="236"/>
      <c r="K9" s="237"/>
      <c r="L9" s="237"/>
      <c r="M9" s="237"/>
      <c r="N9" s="237"/>
      <c r="O9" s="238"/>
      <c r="P9" s="238"/>
      <c r="Q9" s="239"/>
      <c r="R9" s="239"/>
      <c r="S9" s="227"/>
      <c r="T9" s="227"/>
      <c r="U9" s="227"/>
    </row>
    <row r="10" spans="1:21" s="245" customFormat="1" ht="25.75">
      <c r="A10" s="418">
        <v>1</v>
      </c>
      <c r="B10" s="418" t="s">
        <v>592</v>
      </c>
      <c r="C10" s="419" t="s">
        <v>593</v>
      </c>
      <c r="D10" s="203" t="s">
        <v>594</v>
      </c>
      <c r="E10" s="240" t="s">
        <v>271</v>
      </c>
      <c r="F10" s="241" t="s">
        <v>595</v>
      </c>
      <c r="G10" s="242" t="s">
        <v>596</v>
      </c>
      <c r="H10" s="243">
        <v>217.37</v>
      </c>
      <c r="I10" s="128">
        <v>0</v>
      </c>
      <c r="J10" s="243">
        <f>H10</f>
        <v>217.37</v>
      </c>
      <c r="K10" s="244">
        <v>1900</v>
      </c>
      <c r="L10" s="244">
        <v>0</v>
      </c>
      <c r="M10" s="244">
        <v>0</v>
      </c>
      <c r="N10" s="244">
        <f t="shared" ref="N10:N22" si="0">SUM(K10:M10)</f>
        <v>1900</v>
      </c>
      <c r="O10" s="128">
        <f>J10*K10</f>
        <v>413003</v>
      </c>
      <c r="P10" s="128">
        <f>J10*L10</f>
        <v>0</v>
      </c>
      <c r="Q10" s="128">
        <v>0</v>
      </c>
      <c r="R10" s="128">
        <f t="shared" ref="R10:R22" si="1">SUM(O10:Q10)</f>
        <v>413003</v>
      </c>
      <c r="S10" s="128">
        <f t="shared" ref="S10:S18" si="2">R10</f>
        <v>413003</v>
      </c>
      <c r="T10" s="128">
        <f t="shared" ref="T10:T18" si="3">R10</f>
        <v>413003</v>
      </c>
      <c r="U10" s="128">
        <f t="shared" ref="U10:U18" si="4">R10</f>
        <v>413003</v>
      </c>
    </row>
    <row r="11" spans="1:21" s="245" customFormat="1" ht="25.75">
      <c r="A11" s="415"/>
      <c r="B11" s="415"/>
      <c r="C11" s="417"/>
      <c r="D11" s="212"/>
      <c r="E11" s="240" t="s">
        <v>271</v>
      </c>
      <c r="F11" s="241" t="s">
        <v>597</v>
      </c>
      <c r="G11" s="246" t="s">
        <v>598</v>
      </c>
      <c r="H11" s="207">
        <v>296.61</v>
      </c>
      <c r="I11" s="208">
        <v>0</v>
      </c>
      <c r="J11" s="207">
        <f>H11</f>
        <v>296.61</v>
      </c>
      <c r="K11" s="244">
        <v>0</v>
      </c>
      <c r="L11" s="209">
        <v>0</v>
      </c>
      <c r="M11" s="209">
        <v>450</v>
      </c>
      <c r="N11" s="244">
        <f t="shared" si="0"/>
        <v>450</v>
      </c>
      <c r="O11" s="128">
        <f t="shared" ref="O11:O12" si="5">J11*K11</f>
        <v>0</v>
      </c>
      <c r="P11" s="128">
        <f>J11*L11</f>
        <v>0</v>
      </c>
      <c r="Q11" s="128">
        <f>H11*N11</f>
        <v>133474.5</v>
      </c>
      <c r="R11" s="128">
        <f t="shared" si="1"/>
        <v>133474.5</v>
      </c>
      <c r="S11" s="128">
        <f t="shared" si="2"/>
        <v>133474.5</v>
      </c>
      <c r="T11" s="128">
        <f t="shared" si="3"/>
        <v>133474.5</v>
      </c>
      <c r="U11" s="128">
        <f t="shared" si="4"/>
        <v>133474.5</v>
      </c>
    </row>
    <row r="12" spans="1:21" s="245" customFormat="1" ht="25.75">
      <c r="A12" s="247">
        <v>2</v>
      </c>
      <c r="B12" s="247" t="s">
        <v>599</v>
      </c>
      <c r="C12" s="248" t="s">
        <v>600</v>
      </c>
      <c r="D12" s="248" t="s">
        <v>601</v>
      </c>
      <c r="E12" s="249" t="s">
        <v>271</v>
      </c>
      <c r="F12" s="250"/>
      <c r="G12" s="251" t="s">
        <v>600</v>
      </c>
      <c r="H12" s="252">
        <v>3</v>
      </c>
      <c r="I12" s="253">
        <v>5</v>
      </c>
      <c r="J12" s="253">
        <f t="shared" ref="J12:J22" si="6">I12-H12</f>
        <v>2</v>
      </c>
      <c r="K12" s="254">
        <v>0</v>
      </c>
      <c r="L12" s="254">
        <v>0</v>
      </c>
      <c r="M12" s="255">
        <v>2532053</v>
      </c>
      <c r="N12" s="244">
        <f t="shared" si="0"/>
        <v>2532053</v>
      </c>
      <c r="O12" s="128">
        <f t="shared" si="5"/>
        <v>0</v>
      </c>
      <c r="P12" s="128">
        <f>J12*L12</f>
        <v>0</v>
      </c>
      <c r="Q12" s="253">
        <f>J12*M12</f>
        <v>5064106</v>
      </c>
      <c r="R12" s="128">
        <f t="shared" si="1"/>
        <v>5064106</v>
      </c>
      <c r="S12" s="253">
        <f t="shared" si="2"/>
        <v>5064106</v>
      </c>
      <c r="T12" s="253">
        <f t="shared" si="3"/>
        <v>5064106</v>
      </c>
      <c r="U12" s="208">
        <f t="shared" si="4"/>
        <v>5064106</v>
      </c>
    </row>
    <row r="13" spans="1:21" s="245" customFormat="1" ht="25.75">
      <c r="A13" s="210">
        <v>3</v>
      </c>
      <c r="B13" s="210" t="s">
        <v>602</v>
      </c>
      <c r="C13" s="256" t="s">
        <v>603</v>
      </c>
      <c r="D13" s="257" t="s">
        <v>284</v>
      </c>
      <c r="E13" s="258" t="s">
        <v>274</v>
      </c>
      <c r="F13" s="247" t="s">
        <v>285</v>
      </c>
      <c r="G13" s="199" t="s">
        <v>604</v>
      </c>
      <c r="H13" s="243">
        <v>0</v>
      </c>
      <c r="I13" s="128">
        <v>5.22</v>
      </c>
      <c r="J13" s="253">
        <f t="shared" si="6"/>
        <v>5.22</v>
      </c>
      <c r="K13" s="244">
        <v>9854</v>
      </c>
      <c r="L13" s="244">
        <v>0</v>
      </c>
      <c r="M13" s="244">
        <v>0</v>
      </c>
      <c r="N13" s="244">
        <f t="shared" si="0"/>
        <v>9854</v>
      </c>
      <c r="O13" s="128">
        <f>K13*J13</f>
        <v>51437.88</v>
      </c>
      <c r="P13" s="128">
        <v>0</v>
      </c>
      <c r="Q13" s="128">
        <f>H13*N13</f>
        <v>0</v>
      </c>
      <c r="R13" s="128">
        <f t="shared" si="1"/>
        <v>51437.88</v>
      </c>
      <c r="S13" s="128">
        <f t="shared" si="2"/>
        <v>51437.88</v>
      </c>
      <c r="T13" s="128">
        <f t="shared" si="3"/>
        <v>51437.88</v>
      </c>
      <c r="U13" s="128">
        <f t="shared" si="4"/>
        <v>51437.88</v>
      </c>
    </row>
    <row r="14" spans="1:21" s="245" customFormat="1" ht="38.25" customHeight="1">
      <c r="A14" s="418">
        <v>4</v>
      </c>
      <c r="B14" s="418" t="s">
        <v>605</v>
      </c>
      <c r="C14" s="419" t="s">
        <v>606</v>
      </c>
      <c r="D14" s="456" t="s">
        <v>284</v>
      </c>
      <c r="E14" s="259" t="s">
        <v>274</v>
      </c>
      <c r="F14" s="247" t="s">
        <v>285</v>
      </c>
      <c r="G14" s="260" t="s">
        <v>607</v>
      </c>
      <c r="H14" s="243">
        <v>0</v>
      </c>
      <c r="I14" s="128">
        <v>5.37</v>
      </c>
      <c r="J14" s="253">
        <f t="shared" si="6"/>
        <v>5.37</v>
      </c>
      <c r="K14" s="244">
        <v>4500</v>
      </c>
      <c r="L14" s="244">
        <v>0</v>
      </c>
      <c r="M14" s="244">
        <v>0</v>
      </c>
      <c r="N14" s="244">
        <f t="shared" si="0"/>
        <v>4500</v>
      </c>
      <c r="O14" s="128">
        <f t="shared" ref="O14:O22" si="7">J14*K14</f>
        <v>24165</v>
      </c>
      <c r="P14" s="128">
        <f t="shared" ref="P14:P22" si="8">J14*L14</f>
        <v>0</v>
      </c>
      <c r="Q14" s="128">
        <f t="shared" ref="Q14:Q16" si="9">H14*N14</f>
        <v>0</v>
      </c>
      <c r="R14" s="128">
        <f t="shared" si="1"/>
        <v>24165</v>
      </c>
      <c r="S14" s="128">
        <f t="shared" si="2"/>
        <v>24165</v>
      </c>
      <c r="T14" s="128">
        <f t="shared" si="3"/>
        <v>24165</v>
      </c>
      <c r="U14" s="128">
        <f t="shared" si="4"/>
        <v>24165</v>
      </c>
    </row>
    <row r="15" spans="1:21" s="245" customFormat="1" ht="27.75" customHeight="1">
      <c r="A15" s="415"/>
      <c r="B15" s="415"/>
      <c r="C15" s="417"/>
      <c r="D15" s="457"/>
      <c r="E15" s="259" t="s">
        <v>274</v>
      </c>
      <c r="F15" s="247" t="s">
        <v>285</v>
      </c>
      <c r="G15" s="260" t="s">
        <v>608</v>
      </c>
      <c r="H15" s="243">
        <v>0</v>
      </c>
      <c r="I15" s="128">
        <v>10.8</v>
      </c>
      <c r="J15" s="253">
        <f t="shared" si="6"/>
        <v>10.8</v>
      </c>
      <c r="K15" s="244">
        <v>2500</v>
      </c>
      <c r="L15" s="244">
        <v>0</v>
      </c>
      <c r="M15" s="244">
        <v>0</v>
      </c>
      <c r="N15" s="244">
        <f t="shared" si="0"/>
        <v>2500</v>
      </c>
      <c r="O15" s="128">
        <f t="shared" si="7"/>
        <v>27000</v>
      </c>
      <c r="P15" s="128">
        <f t="shared" si="8"/>
        <v>0</v>
      </c>
      <c r="Q15" s="128">
        <f t="shared" si="9"/>
        <v>0</v>
      </c>
      <c r="R15" s="128">
        <f t="shared" si="1"/>
        <v>27000</v>
      </c>
      <c r="S15" s="128">
        <f t="shared" si="2"/>
        <v>27000</v>
      </c>
      <c r="T15" s="128">
        <f t="shared" si="3"/>
        <v>27000</v>
      </c>
      <c r="U15" s="128">
        <f t="shared" si="4"/>
        <v>27000</v>
      </c>
    </row>
    <row r="16" spans="1:21" s="245" customFormat="1" ht="25.75">
      <c r="A16" s="210">
        <v>5</v>
      </c>
      <c r="B16" s="210" t="s">
        <v>609</v>
      </c>
      <c r="C16" s="211" t="s">
        <v>610</v>
      </c>
      <c r="D16" s="259" t="s">
        <v>284</v>
      </c>
      <c r="E16" s="173" t="s">
        <v>274</v>
      </c>
      <c r="F16" s="261" t="s">
        <v>285</v>
      </c>
      <c r="G16" s="211" t="s">
        <v>610</v>
      </c>
      <c r="H16" s="243">
        <v>0</v>
      </c>
      <c r="I16" s="128">
        <v>8.9699999999999989</v>
      </c>
      <c r="J16" s="253">
        <f t="shared" si="6"/>
        <v>8.9699999999999989</v>
      </c>
      <c r="K16" s="244">
        <v>2000</v>
      </c>
      <c r="L16" s="244">
        <v>0</v>
      </c>
      <c r="M16" s="244">
        <v>0</v>
      </c>
      <c r="N16" s="244">
        <f t="shared" si="0"/>
        <v>2000</v>
      </c>
      <c r="O16" s="128">
        <f t="shared" si="7"/>
        <v>17939.999999999996</v>
      </c>
      <c r="P16" s="128">
        <f t="shared" si="8"/>
        <v>0</v>
      </c>
      <c r="Q16" s="128">
        <f t="shared" si="9"/>
        <v>0</v>
      </c>
      <c r="R16" s="128">
        <f t="shared" si="1"/>
        <v>17939.999999999996</v>
      </c>
      <c r="S16" s="128">
        <f t="shared" si="2"/>
        <v>17939.999999999996</v>
      </c>
      <c r="T16" s="128">
        <f t="shared" si="3"/>
        <v>17939.999999999996</v>
      </c>
      <c r="U16" s="128">
        <f t="shared" si="4"/>
        <v>17939.999999999996</v>
      </c>
    </row>
    <row r="17" spans="1:21" s="245" customFormat="1" ht="25.75">
      <c r="A17" s="418">
        <v>6</v>
      </c>
      <c r="B17" s="418" t="s">
        <v>611</v>
      </c>
      <c r="C17" s="456" t="s">
        <v>612</v>
      </c>
      <c r="D17" s="419" t="s">
        <v>284</v>
      </c>
      <c r="E17" s="259" t="s">
        <v>274</v>
      </c>
      <c r="F17" s="262" t="s">
        <v>285</v>
      </c>
      <c r="G17" s="259" t="s">
        <v>613</v>
      </c>
      <c r="H17" s="243">
        <v>0</v>
      </c>
      <c r="I17" s="128">
        <v>8.15</v>
      </c>
      <c r="J17" s="253">
        <f t="shared" si="6"/>
        <v>8.15</v>
      </c>
      <c r="K17" s="244">
        <v>650</v>
      </c>
      <c r="L17" s="244">
        <v>0</v>
      </c>
      <c r="M17" s="244">
        <v>0</v>
      </c>
      <c r="N17" s="244">
        <f t="shared" si="0"/>
        <v>650</v>
      </c>
      <c r="O17" s="128">
        <f t="shared" si="7"/>
        <v>5297.5</v>
      </c>
      <c r="P17" s="128">
        <f t="shared" si="8"/>
        <v>0</v>
      </c>
      <c r="Q17" s="128">
        <f>J17*M17</f>
        <v>0</v>
      </c>
      <c r="R17" s="128">
        <f t="shared" si="1"/>
        <v>5297.5</v>
      </c>
      <c r="S17" s="128">
        <f t="shared" si="2"/>
        <v>5297.5</v>
      </c>
      <c r="T17" s="128">
        <f t="shared" si="3"/>
        <v>5297.5</v>
      </c>
      <c r="U17" s="128">
        <f t="shared" si="4"/>
        <v>5297.5</v>
      </c>
    </row>
    <row r="18" spans="1:21" s="245" customFormat="1" ht="25.75">
      <c r="A18" s="415"/>
      <c r="B18" s="415"/>
      <c r="C18" s="457"/>
      <c r="D18" s="417"/>
      <c r="E18" s="173" t="s">
        <v>274</v>
      </c>
      <c r="F18" s="247" t="s">
        <v>285</v>
      </c>
      <c r="G18" s="259" t="s">
        <v>614</v>
      </c>
      <c r="H18" s="243">
        <v>0</v>
      </c>
      <c r="I18" s="128">
        <v>6.19</v>
      </c>
      <c r="J18" s="253">
        <f t="shared" si="6"/>
        <v>6.19</v>
      </c>
      <c r="K18" s="244">
        <v>650</v>
      </c>
      <c r="L18" s="244">
        <v>0</v>
      </c>
      <c r="M18" s="244">
        <v>0</v>
      </c>
      <c r="N18" s="244">
        <f t="shared" si="0"/>
        <v>650</v>
      </c>
      <c r="O18" s="128">
        <f t="shared" si="7"/>
        <v>4023.5000000000005</v>
      </c>
      <c r="P18" s="128">
        <f t="shared" si="8"/>
        <v>0</v>
      </c>
      <c r="Q18" s="128">
        <f t="shared" ref="Q18:Q42" si="10">J18*M18</f>
        <v>0</v>
      </c>
      <c r="R18" s="128">
        <f t="shared" si="1"/>
        <v>4023.5000000000005</v>
      </c>
      <c r="S18" s="128">
        <f t="shared" si="2"/>
        <v>4023.5000000000005</v>
      </c>
      <c r="T18" s="128">
        <f t="shared" si="3"/>
        <v>4023.5000000000005</v>
      </c>
      <c r="U18" s="128">
        <f t="shared" si="4"/>
        <v>4023.5000000000005</v>
      </c>
    </row>
    <row r="19" spans="1:21" s="245" customFormat="1" ht="25.75">
      <c r="A19" s="418">
        <v>7</v>
      </c>
      <c r="B19" s="418" t="s">
        <v>615</v>
      </c>
      <c r="C19" s="419" t="s">
        <v>616</v>
      </c>
      <c r="D19" s="419" t="s">
        <v>284</v>
      </c>
      <c r="E19" s="263" t="s">
        <v>271</v>
      </c>
      <c r="F19" s="247" t="s">
        <v>285</v>
      </c>
      <c r="G19" s="264" t="s">
        <v>617</v>
      </c>
      <c r="H19" s="243">
        <v>0</v>
      </c>
      <c r="I19" s="128">
        <v>150.48322427470004</v>
      </c>
      <c r="J19" s="253">
        <f t="shared" si="6"/>
        <v>150.48322427470004</v>
      </c>
      <c r="K19" s="244">
        <v>0</v>
      </c>
      <c r="L19" s="244">
        <v>0</v>
      </c>
      <c r="M19" s="244">
        <v>65</v>
      </c>
      <c r="N19" s="244">
        <f t="shared" si="0"/>
        <v>65</v>
      </c>
      <c r="O19" s="128">
        <f t="shared" si="7"/>
        <v>0</v>
      </c>
      <c r="P19" s="128">
        <f t="shared" si="8"/>
        <v>0</v>
      </c>
      <c r="Q19" s="128">
        <f t="shared" si="10"/>
        <v>9781.409577855502</v>
      </c>
      <c r="R19" s="128">
        <f t="shared" si="1"/>
        <v>9781.409577855502</v>
      </c>
      <c r="S19" s="128">
        <f>R19</f>
        <v>9781.409577855502</v>
      </c>
      <c r="T19" s="128">
        <f>R19</f>
        <v>9781.409577855502</v>
      </c>
      <c r="U19" s="128">
        <f>R19</f>
        <v>9781.409577855502</v>
      </c>
    </row>
    <row r="20" spans="1:21" s="245" customFormat="1" ht="25.75">
      <c r="A20" s="414"/>
      <c r="B20" s="414"/>
      <c r="C20" s="416"/>
      <c r="D20" s="416"/>
      <c r="E20" s="265" t="s">
        <v>274</v>
      </c>
      <c r="F20" s="247" t="s">
        <v>285</v>
      </c>
      <c r="G20" s="264" t="s">
        <v>618</v>
      </c>
      <c r="H20" s="243">
        <v>0</v>
      </c>
      <c r="I20" s="128">
        <v>70.16</v>
      </c>
      <c r="J20" s="253">
        <f t="shared" si="6"/>
        <v>70.16</v>
      </c>
      <c r="K20" s="244">
        <v>65</v>
      </c>
      <c r="L20" s="244">
        <v>0</v>
      </c>
      <c r="M20" s="244">
        <v>0</v>
      </c>
      <c r="N20" s="244">
        <f t="shared" si="0"/>
        <v>65</v>
      </c>
      <c r="O20" s="128">
        <f t="shared" si="7"/>
        <v>4560.3999999999996</v>
      </c>
      <c r="P20" s="128">
        <f t="shared" si="8"/>
        <v>0</v>
      </c>
      <c r="Q20" s="128">
        <f t="shared" si="10"/>
        <v>0</v>
      </c>
      <c r="R20" s="128">
        <f t="shared" si="1"/>
        <v>4560.3999999999996</v>
      </c>
      <c r="S20" s="128">
        <f t="shared" ref="S20:S21" si="11">R20</f>
        <v>4560.3999999999996</v>
      </c>
      <c r="T20" s="128">
        <f t="shared" ref="T20:T21" si="12">R20</f>
        <v>4560.3999999999996</v>
      </c>
      <c r="U20" s="128">
        <f t="shared" ref="U20:U21" si="13">R20</f>
        <v>4560.3999999999996</v>
      </c>
    </row>
    <row r="21" spans="1:21" s="245" customFormat="1" ht="25.75">
      <c r="A21" s="415"/>
      <c r="B21" s="415"/>
      <c r="C21" s="417"/>
      <c r="D21" s="417"/>
      <c r="E21" s="263" t="s">
        <v>271</v>
      </c>
      <c r="F21" s="247" t="s">
        <v>285</v>
      </c>
      <c r="G21" s="264" t="s">
        <v>619</v>
      </c>
      <c r="H21" s="243">
        <v>0</v>
      </c>
      <c r="I21" s="128">
        <v>59.064108361454814</v>
      </c>
      <c r="J21" s="253">
        <f t="shared" si="6"/>
        <v>59.064108361454814</v>
      </c>
      <c r="K21" s="244">
        <v>0</v>
      </c>
      <c r="L21" s="244">
        <v>0</v>
      </c>
      <c r="M21" s="244">
        <v>40</v>
      </c>
      <c r="N21" s="244">
        <f t="shared" si="0"/>
        <v>40</v>
      </c>
      <c r="O21" s="128">
        <f t="shared" si="7"/>
        <v>0</v>
      </c>
      <c r="P21" s="128">
        <f t="shared" si="8"/>
        <v>0</v>
      </c>
      <c r="Q21" s="128">
        <f t="shared" si="10"/>
        <v>2362.5643344581927</v>
      </c>
      <c r="R21" s="128">
        <f t="shared" si="1"/>
        <v>2362.5643344581927</v>
      </c>
      <c r="S21" s="128">
        <f t="shared" si="11"/>
        <v>2362.5643344581927</v>
      </c>
      <c r="T21" s="128">
        <f t="shared" si="12"/>
        <v>2362.5643344581927</v>
      </c>
      <c r="U21" s="128">
        <f t="shared" si="13"/>
        <v>2362.5643344581927</v>
      </c>
    </row>
    <row r="22" spans="1:21" s="245" customFormat="1" ht="25.75">
      <c r="A22" s="204">
        <v>8</v>
      </c>
      <c r="B22" s="204" t="s">
        <v>620</v>
      </c>
      <c r="C22" s="205" t="s">
        <v>621</v>
      </c>
      <c r="D22" s="266" t="s">
        <v>270</v>
      </c>
      <c r="E22" s="267" t="s">
        <v>271</v>
      </c>
      <c r="F22" s="247">
        <v>24072</v>
      </c>
      <c r="G22" s="205" t="s">
        <v>621</v>
      </c>
      <c r="H22" s="243">
        <v>88.68</v>
      </c>
      <c r="I22" s="128">
        <v>382.9463976210634</v>
      </c>
      <c r="J22" s="253">
        <f t="shared" si="6"/>
        <v>294.26639762106339</v>
      </c>
      <c r="K22" s="244">
        <v>0</v>
      </c>
      <c r="L22" s="244">
        <v>0</v>
      </c>
      <c r="M22" s="244">
        <v>54</v>
      </c>
      <c r="N22" s="244">
        <f t="shared" si="0"/>
        <v>54</v>
      </c>
      <c r="O22" s="128">
        <f t="shared" si="7"/>
        <v>0</v>
      </c>
      <c r="P22" s="128">
        <f t="shared" si="8"/>
        <v>0</v>
      </c>
      <c r="Q22" s="128">
        <f t="shared" si="10"/>
        <v>15890.385471537424</v>
      </c>
      <c r="R22" s="128">
        <f t="shared" si="1"/>
        <v>15890.385471537424</v>
      </c>
      <c r="S22" s="128">
        <f>R22</f>
        <v>15890.385471537424</v>
      </c>
      <c r="T22" s="128">
        <f>R22</f>
        <v>15890.385471537424</v>
      </c>
      <c r="U22" s="128">
        <f>R22</f>
        <v>15890.385471537424</v>
      </c>
    </row>
    <row r="23" spans="1:21" s="245" customFormat="1" ht="38.6">
      <c r="A23" s="247">
        <v>9</v>
      </c>
      <c r="B23" s="247" t="s">
        <v>622</v>
      </c>
      <c r="C23" s="268" t="s">
        <v>623</v>
      </c>
      <c r="D23" s="248" t="s">
        <v>284</v>
      </c>
      <c r="E23" s="265" t="s">
        <v>274</v>
      </c>
      <c r="F23" s="247" t="s">
        <v>285</v>
      </c>
      <c r="G23" s="268" t="s">
        <v>624</v>
      </c>
      <c r="H23" s="243"/>
      <c r="I23" s="128"/>
      <c r="J23" s="253"/>
      <c r="K23" s="244"/>
      <c r="L23" s="244"/>
      <c r="M23" s="244"/>
      <c r="N23" s="244"/>
      <c r="O23" s="128"/>
      <c r="P23" s="128"/>
      <c r="Q23" s="128"/>
      <c r="R23" s="128">
        <v>29113</v>
      </c>
      <c r="S23" s="128">
        <f>R23</f>
        <v>29113</v>
      </c>
      <c r="T23" s="128">
        <f>R23</f>
        <v>29113</v>
      </c>
      <c r="U23" s="128">
        <f>R23</f>
        <v>29113</v>
      </c>
    </row>
    <row r="24" spans="1:21" s="245" customFormat="1" ht="25.75">
      <c r="A24" s="247">
        <v>10</v>
      </c>
      <c r="B24" s="247" t="s">
        <v>625</v>
      </c>
      <c r="C24" s="268" t="s">
        <v>626</v>
      </c>
      <c r="D24" s="248" t="s">
        <v>284</v>
      </c>
      <c r="E24" s="265" t="s">
        <v>274</v>
      </c>
      <c r="F24" s="247" t="s">
        <v>285</v>
      </c>
      <c r="G24" s="268" t="s">
        <v>626</v>
      </c>
      <c r="H24" s="243">
        <v>0</v>
      </c>
      <c r="I24" s="128">
        <v>48.82</v>
      </c>
      <c r="J24" s="253">
        <f t="shared" ref="J24:J39" si="14">I24-H24</f>
        <v>48.82</v>
      </c>
      <c r="K24" s="244">
        <v>125</v>
      </c>
      <c r="L24" s="244">
        <v>0</v>
      </c>
      <c r="M24" s="244">
        <v>0</v>
      </c>
      <c r="N24" s="244">
        <f t="shared" ref="N24:N28" si="15">SUM(K24:M24)</f>
        <v>125</v>
      </c>
      <c r="O24" s="128">
        <f t="shared" ref="O24:O33" si="16">J24*K24</f>
        <v>6102.5</v>
      </c>
      <c r="P24" s="128">
        <f t="shared" ref="P24:P39" si="17">J24*L24</f>
        <v>0</v>
      </c>
      <c r="Q24" s="128">
        <f t="shared" si="10"/>
        <v>0</v>
      </c>
      <c r="R24" s="128">
        <f>SUM(O24:Q24)</f>
        <v>6102.5</v>
      </c>
      <c r="S24" s="128">
        <f>R24</f>
        <v>6102.5</v>
      </c>
      <c r="T24" s="128">
        <f>R24</f>
        <v>6102.5</v>
      </c>
      <c r="U24" s="128">
        <f>R24</f>
        <v>6102.5</v>
      </c>
    </row>
    <row r="25" spans="1:21" s="245" customFormat="1" ht="25.75">
      <c r="A25" s="269">
        <v>11</v>
      </c>
      <c r="B25" s="204" t="s">
        <v>627</v>
      </c>
      <c r="C25" s="270" t="s">
        <v>628</v>
      </c>
      <c r="D25" s="203" t="s">
        <v>284</v>
      </c>
      <c r="E25" s="267" t="s">
        <v>629</v>
      </c>
      <c r="F25" s="204" t="s">
        <v>285</v>
      </c>
      <c r="G25" s="205" t="s">
        <v>628</v>
      </c>
      <c r="H25" s="243">
        <v>0</v>
      </c>
      <c r="I25" s="271">
        <v>9.16</v>
      </c>
      <c r="J25" s="253">
        <f t="shared" si="14"/>
        <v>9.16</v>
      </c>
      <c r="K25" s="244">
        <v>0</v>
      </c>
      <c r="L25" s="244">
        <v>0</v>
      </c>
      <c r="M25" s="244">
        <v>1700</v>
      </c>
      <c r="N25" s="244">
        <f t="shared" si="15"/>
        <v>1700</v>
      </c>
      <c r="O25" s="128">
        <f t="shared" si="16"/>
        <v>0</v>
      </c>
      <c r="P25" s="128">
        <f t="shared" si="17"/>
        <v>0</v>
      </c>
      <c r="Q25" s="128">
        <f t="shared" si="10"/>
        <v>15572</v>
      </c>
      <c r="R25" s="128">
        <f>SUM(O25:Q25)</f>
        <v>15572</v>
      </c>
      <c r="S25" s="128">
        <f>R25</f>
        <v>15572</v>
      </c>
      <c r="T25" s="128">
        <f>R25</f>
        <v>15572</v>
      </c>
      <c r="U25" s="128">
        <f>R25</f>
        <v>15572</v>
      </c>
    </row>
    <row r="26" spans="1:21" ht="25.75">
      <c r="A26" s="418">
        <v>12</v>
      </c>
      <c r="B26" s="418" t="s">
        <v>630</v>
      </c>
      <c r="C26" s="419" t="s">
        <v>631</v>
      </c>
      <c r="D26" s="419" t="s">
        <v>270</v>
      </c>
      <c r="E26" s="248" t="s">
        <v>271</v>
      </c>
      <c r="F26" s="247" t="s">
        <v>632</v>
      </c>
      <c r="G26" s="268" t="s">
        <v>633</v>
      </c>
      <c r="H26" s="243">
        <v>0</v>
      </c>
      <c r="I26" s="128">
        <v>363.14</v>
      </c>
      <c r="J26" s="253">
        <f t="shared" si="14"/>
        <v>363.14</v>
      </c>
      <c r="K26" s="244">
        <v>0</v>
      </c>
      <c r="L26" s="244">
        <v>0</v>
      </c>
      <c r="M26" s="244">
        <v>21</v>
      </c>
      <c r="N26" s="244">
        <f t="shared" si="15"/>
        <v>21</v>
      </c>
      <c r="O26" s="128">
        <f t="shared" si="16"/>
        <v>0</v>
      </c>
      <c r="P26" s="128">
        <f t="shared" si="17"/>
        <v>0</v>
      </c>
      <c r="Q26" s="128">
        <f>J26*M26+3178.95</f>
        <v>10804.89</v>
      </c>
      <c r="R26" s="128">
        <f>SUM(O26:Q26)+4978.07</f>
        <v>15782.96</v>
      </c>
      <c r="S26" s="128">
        <f>R26</f>
        <v>15782.96</v>
      </c>
      <c r="T26" s="128">
        <f>R26</f>
        <v>15782.96</v>
      </c>
      <c r="U26" s="128">
        <f>R26</f>
        <v>15782.96</v>
      </c>
    </row>
    <row r="27" spans="1:21" ht="25.75">
      <c r="A27" s="414"/>
      <c r="B27" s="414"/>
      <c r="C27" s="416"/>
      <c r="D27" s="416"/>
      <c r="E27" s="248" t="s">
        <v>271</v>
      </c>
      <c r="F27" s="247" t="s">
        <v>634</v>
      </c>
      <c r="G27" s="268" t="s">
        <v>635</v>
      </c>
      <c r="H27" s="243">
        <v>0</v>
      </c>
      <c r="I27" s="128">
        <v>19202.7</v>
      </c>
      <c r="J27" s="253">
        <f t="shared" si="14"/>
        <v>19202.7</v>
      </c>
      <c r="K27" s="244">
        <v>0</v>
      </c>
      <c r="L27" s="244">
        <v>0</v>
      </c>
      <c r="M27" s="244">
        <v>21</v>
      </c>
      <c r="N27" s="244">
        <f t="shared" si="15"/>
        <v>21</v>
      </c>
      <c r="O27" s="128">
        <f t="shared" si="16"/>
        <v>0</v>
      </c>
      <c r="P27" s="128">
        <f t="shared" si="17"/>
        <v>0</v>
      </c>
      <c r="Q27" s="128">
        <f t="shared" si="10"/>
        <v>403256.7</v>
      </c>
      <c r="R27" s="128">
        <f t="shared" ref="R27:R30" si="18">SUM(O27:Q27)</f>
        <v>403256.7</v>
      </c>
      <c r="S27" s="128">
        <f t="shared" ref="S27:S30" si="19">R27</f>
        <v>403256.7</v>
      </c>
      <c r="T27" s="128">
        <f t="shared" ref="T27:T30" si="20">R27</f>
        <v>403256.7</v>
      </c>
      <c r="U27" s="128">
        <f t="shared" ref="U27:U30" si="21">R27</f>
        <v>403256.7</v>
      </c>
    </row>
    <row r="28" spans="1:21" ht="25.75">
      <c r="A28" s="414"/>
      <c r="B28" s="414"/>
      <c r="C28" s="416"/>
      <c r="D28" s="416"/>
      <c r="E28" s="248" t="s">
        <v>271</v>
      </c>
      <c r="F28" s="247" t="s">
        <v>636</v>
      </c>
      <c r="G28" s="211" t="s">
        <v>637</v>
      </c>
      <c r="H28" s="243">
        <v>0</v>
      </c>
      <c r="I28" s="128">
        <v>701.8</v>
      </c>
      <c r="J28" s="253">
        <f t="shared" si="14"/>
        <v>701.8</v>
      </c>
      <c r="K28" s="244">
        <v>0</v>
      </c>
      <c r="L28" s="244">
        <v>0</v>
      </c>
      <c r="M28" s="244">
        <v>21</v>
      </c>
      <c r="N28" s="244">
        <f t="shared" si="15"/>
        <v>21</v>
      </c>
      <c r="O28" s="128">
        <f t="shared" si="16"/>
        <v>0</v>
      </c>
      <c r="P28" s="128">
        <f t="shared" si="17"/>
        <v>0</v>
      </c>
      <c r="Q28" s="128">
        <f t="shared" si="10"/>
        <v>14737.8</v>
      </c>
      <c r="R28" s="128">
        <f t="shared" si="18"/>
        <v>14737.8</v>
      </c>
      <c r="S28" s="128">
        <f t="shared" si="19"/>
        <v>14737.8</v>
      </c>
      <c r="T28" s="128">
        <f t="shared" si="20"/>
        <v>14737.8</v>
      </c>
      <c r="U28" s="128">
        <f t="shared" si="21"/>
        <v>14737.8</v>
      </c>
    </row>
    <row r="29" spans="1:21" ht="25.75">
      <c r="A29" s="414"/>
      <c r="B29" s="414"/>
      <c r="C29" s="416"/>
      <c r="D29" s="416"/>
      <c r="E29" s="248" t="s">
        <v>271</v>
      </c>
      <c r="F29" s="247" t="s">
        <v>638</v>
      </c>
      <c r="G29" s="211" t="s">
        <v>639</v>
      </c>
      <c r="H29" s="243">
        <v>0</v>
      </c>
      <c r="I29" s="128">
        <v>4331.8</v>
      </c>
      <c r="J29" s="253">
        <f t="shared" si="14"/>
        <v>4331.8</v>
      </c>
      <c r="K29" s="244">
        <v>0</v>
      </c>
      <c r="L29" s="244">
        <v>0</v>
      </c>
      <c r="M29" s="244">
        <v>21</v>
      </c>
      <c r="N29" s="244">
        <f t="shared" ref="N29:N30" si="22">SUM(K29:M29)</f>
        <v>21</v>
      </c>
      <c r="O29" s="128">
        <f t="shared" si="16"/>
        <v>0</v>
      </c>
      <c r="P29" s="128">
        <f t="shared" si="17"/>
        <v>0</v>
      </c>
      <c r="Q29" s="128">
        <f t="shared" si="10"/>
        <v>90967.8</v>
      </c>
      <c r="R29" s="128">
        <f t="shared" si="18"/>
        <v>90967.8</v>
      </c>
      <c r="S29" s="128">
        <f t="shared" si="19"/>
        <v>90967.8</v>
      </c>
      <c r="T29" s="128">
        <f t="shared" si="20"/>
        <v>90967.8</v>
      </c>
      <c r="U29" s="128">
        <f t="shared" si="21"/>
        <v>90967.8</v>
      </c>
    </row>
    <row r="30" spans="1:21" ht="25.75">
      <c r="A30" s="415"/>
      <c r="B30" s="415"/>
      <c r="C30" s="417"/>
      <c r="D30" s="417"/>
      <c r="E30" s="248" t="s">
        <v>271</v>
      </c>
      <c r="F30" s="272" t="s">
        <v>640</v>
      </c>
      <c r="G30" s="211" t="s">
        <v>641</v>
      </c>
      <c r="H30" s="243">
        <v>0</v>
      </c>
      <c r="I30" s="128">
        <v>586.85</v>
      </c>
      <c r="J30" s="253">
        <f t="shared" si="14"/>
        <v>586.85</v>
      </c>
      <c r="K30" s="244">
        <v>0</v>
      </c>
      <c r="L30" s="244">
        <v>0</v>
      </c>
      <c r="M30" s="244">
        <v>21</v>
      </c>
      <c r="N30" s="244">
        <f t="shared" si="22"/>
        <v>21</v>
      </c>
      <c r="O30" s="128">
        <f t="shared" si="16"/>
        <v>0</v>
      </c>
      <c r="P30" s="128">
        <f t="shared" si="17"/>
        <v>0</v>
      </c>
      <c r="Q30" s="128">
        <f t="shared" si="10"/>
        <v>12323.85</v>
      </c>
      <c r="R30" s="128">
        <f t="shared" si="18"/>
        <v>12323.85</v>
      </c>
      <c r="S30" s="128">
        <f t="shared" si="19"/>
        <v>12323.85</v>
      </c>
      <c r="T30" s="128">
        <f t="shared" si="20"/>
        <v>12323.85</v>
      </c>
      <c r="U30" s="128">
        <f t="shared" si="21"/>
        <v>12323.85</v>
      </c>
    </row>
    <row r="31" spans="1:21" ht="25.5" customHeight="1">
      <c r="A31" s="418">
        <v>13</v>
      </c>
      <c r="B31" s="418" t="s">
        <v>642</v>
      </c>
      <c r="C31" s="465" t="s">
        <v>643</v>
      </c>
      <c r="D31" s="419" t="s">
        <v>284</v>
      </c>
      <c r="E31" s="265" t="s">
        <v>274</v>
      </c>
      <c r="F31" s="250" t="s">
        <v>285</v>
      </c>
      <c r="G31" s="274" t="s">
        <v>644</v>
      </c>
      <c r="H31" s="243">
        <v>0</v>
      </c>
      <c r="I31" s="128">
        <v>22.81</v>
      </c>
      <c r="J31" s="253">
        <f t="shared" si="14"/>
        <v>22.81</v>
      </c>
      <c r="K31" s="244">
        <v>10000</v>
      </c>
      <c r="L31" s="244">
        <v>0</v>
      </c>
      <c r="M31" s="244">
        <v>0</v>
      </c>
      <c r="N31" s="244">
        <f>SUM(K31:M31)</f>
        <v>10000</v>
      </c>
      <c r="O31" s="128">
        <f t="shared" si="16"/>
        <v>228100</v>
      </c>
      <c r="P31" s="128">
        <f t="shared" si="17"/>
        <v>0</v>
      </c>
      <c r="Q31" s="128">
        <f t="shared" si="10"/>
        <v>0</v>
      </c>
      <c r="R31" s="128">
        <f>SUM(O31:Q31)</f>
        <v>228100</v>
      </c>
      <c r="S31" s="128">
        <f>R31</f>
        <v>228100</v>
      </c>
      <c r="T31" s="128">
        <f>R31</f>
        <v>228100</v>
      </c>
      <c r="U31" s="128">
        <f>R31</f>
        <v>228100</v>
      </c>
    </row>
    <row r="32" spans="1:21" ht="20.25" customHeight="1">
      <c r="A32" s="414"/>
      <c r="B32" s="414"/>
      <c r="C32" s="466"/>
      <c r="D32" s="416"/>
      <c r="E32" s="265" t="s">
        <v>274</v>
      </c>
      <c r="F32" s="250" t="s">
        <v>285</v>
      </c>
      <c r="G32" s="274" t="s">
        <v>645</v>
      </c>
      <c r="H32" s="243">
        <v>0</v>
      </c>
      <c r="I32" s="128">
        <v>4.33</v>
      </c>
      <c r="J32" s="253">
        <f t="shared" si="14"/>
        <v>4.33</v>
      </c>
      <c r="K32" s="244">
        <v>10000</v>
      </c>
      <c r="L32" s="244">
        <v>0</v>
      </c>
      <c r="M32" s="244">
        <v>0</v>
      </c>
      <c r="N32" s="244">
        <f>SUM(K32:M32)</f>
        <v>10000</v>
      </c>
      <c r="O32" s="128">
        <f t="shared" si="16"/>
        <v>43300</v>
      </c>
      <c r="P32" s="128">
        <f t="shared" si="17"/>
        <v>0</v>
      </c>
      <c r="Q32" s="128">
        <f t="shared" si="10"/>
        <v>0</v>
      </c>
      <c r="R32" s="128">
        <f t="shared" ref="R32:R37" si="23">SUM(O32:Q32)</f>
        <v>43300</v>
      </c>
      <c r="S32" s="128">
        <f t="shared" ref="S32:S39" si="24">R32</f>
        <v>43300</v>
      </c>
      <c r="T32" s="128">
        <f t="shared" ref="T32:T37" si="25">R32</f>
        <v>43300</v>
      </c>
      <c r="U32" s="128">
        <f t="shared" ref="U32:U37" si="26">R32</f>
        <v>43300</v>
      </c>
    </row>
    <row r="33" spans="1:22" ht="20.25" customHeight="1">
      <c r="A33" s="414"/>
      <c r="B33" s="414"/>
      <c r="C33" s="466"/>
      <c r="D33" s="416"/>
      <c r="E33" s="265" t="s">
        <v>274</v>
      </c>
      <c r="F33" s="250" t="s">
        <v>285</v>
      </c>
      <c r="G33" s="274" t="s">
        <v>646</v>
      </c>
      <c r="H33" s="243">
        <v>0</v>
      </c>
      <c r="I33" s="128">
        <v>6.53</v>
      </c>
      <c r="J33" s="253">
        <f t="shared" si="14"/>
        <v>6.53</v>
      </c>
      <c r="K33" s="244">
        <v>20000</v>
      </c>
      <c r="L33" s="244">
        <v>0</v>
      </c>
      <c r="M33" s="244">
        <v>0</v>
      </c>
      <c r="N33" s="244">
        <f t="shared" ref="N33:N42" si="27">SUM(K33:M33)</f>
        <v>20000</v>
      </c>
      <c r="O33" s="128">
        <f t="shared" si="16"/>
        <v>130600</v>
      </c>
      <c r="P33" s="128">
        <f t="shared" si="17"/>
        <v>0</v>
      </c>
      <c r="Q33" s="128">
        <f t="shared" si="10"/>
        <v>0</v>
      </c>
      <c r="R33" s="128">
        <f t="shared" si="23"/>
        <v>130600</v>
      </c>
      <c r="S33" s="128">
        <f t="shared" si="24"/>
        <v>130600</v>
      </c>
      <c r="T33" s="128">
        <f t="shared" si="25"/>
        <v>130600</v>
      </c>
      <c r="U33" s="128">
        <f t="shared" si="26"/>
        <v>130600</v>
      </c>
    </row>
    <row r="34" spans="1:22" ht="34.5" customHeight="1">
      <c r="A34" s="414"/>
      <c r="B34" s="414"/>
      <c r="C34" s="466"/>
      <c r="D34" s="416"/>
      <c r="E34" s="265" t="s">
        <v>274</v>
      </c>
      <c r="F34" s="250" t="s">
        <v>285</v>
      </c>
      <c r="G34" s="275" t="s">
        <v>647</v>
      </c>
      <c r="H34" s="243">
        <v>0</v>
      </c>
      <c r="I34" s="128">
        <v>10.46</v>
      </c>
      <c r="J34" s="253">
        <f t="shared" si="14"/>
        <v>10.46</v>
      </c>
      <c r="K34" s="244">
        <v>4000</v>
      </c>
      <c r="L34" s="244">
        <v>0</v>
      </c>
      <c r="M34" s="244">
        <v>0</v>
      </c>
      <c r="N34" s="244">
        <f t="shared" si="27"/>
        <v>4000</v>
      </c>
      <c r="O34" s="128">
        <f>J34*K34</f>
        <v>41840</v>
      </c>
      <c r="P34" s="128">
        <f t="shared" si="17"/>
        <v>0</v>
      </c>
      <c r="Q34" s="128">
        <f t="shared" si="10"/>
        <v>0</v>
      </c>
      <c r="R34" s="128">
        <f t="shared" si="23"/>
        <v>41840</v>
      </c>
      <c r="S34" s="128">
        <f t="shared" si="24"/>
        <v>41840</v>
      </c>
      <c r="T34" s="128">
        <f t="shared" si="25"/>
        <v>41840</v>
      </c>
      <c r="U34" s="128">
        <f t="shared" si="26"/>
        <v>41840</v>
      </c>
    </row>
    <row r="35" spans="1:22" ht="20.25" customHeight="1">
      <c r="A35" s="414"/>
      <c r="B35" s="414"/>
      <c r="C35" s="466"/>
      <c r="D35" s="416"/>
      <c r="E35" s="265" t="s">
        <v>274</v>
      </c>
      <c r="F35" s="250" t="s">
        <v>285</v>
      </c>
      <c r="G35" s="274" t="s">
        <v>648</v>
      </c>
      <c r="H35" s="243">
        <v>0</v>
      </c>
      <c r="I35" s="128">
        <v>11.75</v>
      </c>
      <c r="J35" s="253">
        <f t="shared" si="14"/>
        <v>11.75</v>
      </c>
      <c r="K35" s="244">
        <v>100000</v>
      </c>
      <c r="L35" s="244">
        <v>0</v>
      </c>
      <c r="M35" s="244">
        <v>0</v>
      </c>
      <c r="N35" s="244">
        <f t="shared" si="27"/>
        <v>100000</v>
      </c>
      <c r="O35" s="128">
        <f t="shared" ref="O35:O38" si="28">J35*K35</f>
        <v>1175000</v>
      </c>
      <c r="P35" s="128">
        <f t="shared" si="17"/>
        <v>0</v>
      </c>
      <c r="Q35" s="128">
        <f t="shared" si="10"/>
        <v>0</v>
      </c>
      <c r="R35" s="128">
        <f t="shared" si="23"/>
        <v>1175000</v>
      </c>
      <c r="S35" s="128">
        <f t="shared" si="24"/>
        <v>1175000</v>
      </c>
      <c r="T35" s="128">
        <f t="shared" si="25"/>
        <v>1175000</v>
      </c>
      <c r="U35" s="128">
        <f t="shared" si="26"/>
        <v>1175000</v>
      </c>
    </row>
    <row r="36" spans="1:22" ht="20.25" customHeight="1">
      <c r="A36" s="414"/>
      <c r="B36" s="414"/>
      <c r="C36" s="466"/>
      <c r="D36" s="416"/>
      <c r="E36" s="265" t="s">
        <v>274</v>
      </c>
      <c r="F36" s="250" t="s">
        <v>285</v>
      </c>
      <c r="G36" s="274" t="s">
        <v>649</v>
      </c>
      <c r="H36" s="243">
        <v>0</v>
      </c>
      <c r="I36" s="128">
        <v>12.52</v>
      </c>
      <c r="J36" s="253">
        <f t="shared" si="14"/>
        <v>12.52</v>
      </c>
      <c r="K36" s="244">
        <v>100000</v>
      </c>
      <c r="L36" s="244">
        <v>0</v>
      </c>
      <c r="M36" s="244">
        <v>0</v>
      </c>
      <c r="N36" s="244">
        <f t="shared" si="27"/>
        <v>100000</v>
      </c>
      <c r="O36" s="128">
        <f t="shared" si="28"/>
        <v>1252000</v>
      </c>
      <c r="P36" s="128">
        <f t="shared" si="17"/>
        <v>0</v>
      </c>
      <c r="Q36" s="128">
        <f t="shared" si="10"/>
        <v>0</v>
      </c>
      <c r="R36" s="128">
        <f t="shared" si="23"/>
        <v>1252000</v>
      </c>
      <c r="S36" s="128">
        <f t="shared" si="24"/>
        <v>1252000</v>
      </c>
      <c r="T36" s="128">
        <f t="shared" si="25"/>
        <v>1252000</v>
      </c>
      <c r="U36" s="128">
        <f t="shared" si="26"/>
        <v>1252000</v>
      </c>
    </row>
    <row r="37" spans="1:22" ht="20.25" customHeight="1">
      <c r="A37" s="414"/>
      <c r="B37" s="414"/>
      <c r="C37" s="466"/>
      <c r="D37" s="416"/>
      <c r="E37" s="265" t="s">
        <v>274</v>
      </c>
      <c r="F37" s="250" t="s">
        <v>285</v>
      </c>
      <c r="G37" s="274" t="s">
        <v>650</v>
      </c>
      <c r="H37" s="243">
        <v>0</v>
      </c>
      <c r="I37" s="128">
        <v>7.59</v>
      </c>
      <c r="J37" s="253">
        <f t="shared" si="14"/>
        <v>7.59</v>
      </c>
      <c r="K37" s="244">
        <v>30000</v>
      </c>
      <c r="L37" s="244">
        <v>0</v>
      </c>
      <c r="M37" s="244">
        <v>0</v>
      </c>
      <c r="N37" s="244">
        <f t="shared" si="27"/>
        <v>30000</v>
      </c>
      <c r="O37" s="128">
        <f>J37*K37</f>
        <v>227700</v>
      </c>
      <c r="P37" s="128">
        <f t="shared" si="17"/>
        <v>0</v>
      </c>
      <c r="Q37" s="128">
        <f t="shared" si="10"/>
        <v>0</v>
      </c>
      <c r="R37" s="128">
        <f t="shared" si="23"/>
        <v>227700</v>
      </c>
      <c r="S37" s="128">
        <f t="shared" si="24"/>
        <v>227700</v>
      </c>
      <c r="T37" s="128">
        <f t="shared" si="25"/>
        <v>227700</v>
      </c>
      <c r="U37" s="128">
        <f t="shared" si="26"/>
        <v>227700</v>
      </c>
    </row>
    <row r="38" spans="1:22" ht="20.25" customHeight="1">
      <c r="A38" s="414"/>
      <c r="B38" s="414"/>
      <c r="C38" s="466"/>
      <c r="D38" s="416"/>
      <c r="E38" s="265" t="s">
        <v>274</v>
      </c>
      <c r="F38" s="250" t="s">
        <v>285</v>
      </c>
      <c r="G38" s="276" t="s">
        <v>651</v>
      </c>
      <c r="H38" s="243">
        <v>0</v>
      </c>
      <c r="I38" s="128">
        <v>11.11</v>
      </c>
      <c r="J38" s="253">
        <f t="shared" si="14"/>
        <v>11.11</v>
      </c>
      <c r="K38" s="244">
        <v>50000</v>
      </c>
      <c r="L38" s="244">
        <v>0</v>
      </c>
      <c r="M38" s="244">
        <v>0</v>
      </c>
      <c r="N38" s="244">
        <f t="shared" si="27"/>
        <v>50000</v>
      </c>
      <c r="O38" s="128">
        <f t="shared" si="28"/>
        <v>555500</v>
      </c>
      <c r="P38" s="128">
        <f t="shared" si="17"/>
        <v>0</v>
      </c>
      <c r="Q38" s="128">
        <f t="shared" si="10"/>
        <v>0</v>
      </c>
      <c r="R38" s="128">
        <f>SUM(O38:Q38)</f>
        <v>555500</v>
      </c>
      <c r="S38" s="128">
        <f>R38</f>
        <v>555500</v>
      </c>
      <c r="T38" s="128">
        <f>R38</f>
        <v>555500</v>
      </c>
      <c r="U38" s="128">
        <f>R38</f>
        <v>555500</v>
      </c>
    </row>
    <row r="39" spans="1:22" ht="20.25" customHeight="1">
      <c r="A39" s="414"/>
      <c r="B39" s="414"/>
      <c r="C39" s="466"/>
      <c r="D39" s="416"/>
      <c r="E39" s="265" t="s">
        <v>274</v>
      </c>
      <c r="F39" s="247" t="s">
        <v>285</v>
      </c>
      <c r="G39" s="274" t="s">
        <v>652</v>
      </c>
      <c r="H39" s="243">
        <v>0</v>
      </c>
      <c r="I39" s="128">
        <v>16.2</v>
      </c>
      <c r="J39" s="253">
        <f t="shared" si="14"/>
        <v>16.2</v>
      </c>
      <c r="K39" s="244">
        <v>11520</v>
      </c>
      <c r="L39" s="244">
        <v>0</v>
      </c>
      <c r="M39" s="244">
        <v>0</v>
      </c>
      <c r="N39" s="244">
        <f t="shared" si="27"/>
        <v>11520</v>
      </c>
      <c r="O39" s="128">
        <f>J39*K39</f>
        <v>186624</v>
      </c>
      <c r="P39" s="128">
        <f t="shared" si="17"/>
        <v>0</v>
      </c>
      <c r="Q39" s="128">
        <f t="shared" si="10"/>
        <v>0</v>
      </c>
      <c r="R39" s="128">
        <f t="shared" ref="R39" si="29">SUM(O39:Q39)</f>
        <v>186624</v>
      </c>
      <c r="S39" s="128">
        <f t="shared" si="24"/>
        <v>186624</v>
      </c>
      <c r="T39" s="128">
        <f t="shared" ref="T39" si="30">R39</f>
        <v>186624</v>
      </c>
      <c r="U39" s="128">
        <f t="shared" ref="U39" si="31">R39</f>
        <v>186624</v>
      </c>
    </row>
    <row r="40" spans="1:22" ht="20.25" customHeight="1">
      <c r="A40" s="414"/>
      <c r="B40" s="414"/>
      <c r="C40" s="466"/>
      <c r="D40" s="416"/>
      <c r="E40" s="265" t="s">
        <v>274</v>
      </c>
      <c r="F40" s="247"/>
      <c r="G40" s="274" t="s">
        <v>653</v>
      </c>
      <c r="H40" s="243"/>
      <c r="I40" s="128"/>
      <c r="J40" s="253"/>
      <c r="K40" s="244"/>
      <c r="L40" s="244"/>
      <c r="M40" s="244"/>
      <c r="N40" s="244"/>
      <c r="O40" s="128"/>
      <c r="P40" s="128"/>
      <c r="Q40" s="128"/>
      <c r="R40" s="128"/>
      <c r="S40" s="128">
        <v>4088096</v>
      </c>
      <c r="T40" s="128">
        <v>4088096</v>
      </c>
      <c r="U40" s="128">
        <v>4088096</v>
      </c>
    </row>
    <row r="41" spans="1:22" ht="20.25" customHeight="1">
      <c r="A41" s="415"/>
      <c r="B41" s="415"/>
      <c r="C41" s="467"/>
      <c r="D41" s="417"/>
      <c r="E41" s="265" t="s">
        <v>274</v>
      </c>
      <c r="F41" s="247"/>
      <c r="G41" s="274" t="s">
        <v>653</v>
      </c>
      <c r="H41" s="243"/>
      <c r="I41" s="128"/>
      <c r="J41" s="253"/>
      <c r="K41" s="244"/>
      <c r="L41" s="244"/>
      <c r="M41" s="244"/>
      <c r="N41" s="244"/>
      <c r="O41" s="128"/>
      <c r="P41" s="128"/>
      <c r="Q41" s="128"/>
      <c r="R41" s="128"/>
      <c r="S41" s="128">
        <v>1269276</v>
      </c>
      <c r="T41" s="128">
        <v>949220</v>
      </c>
      <c r="U41" s="128">
        <v>987629</v>
      </c>
    </row>
    <row r="42" spans="1:22" ht="25.75">
      <c r="A42" s="204">
        <v>14</v>
      </c>
      <c r="B42" s="204" t="s">
        <v>654</v>
      </c>
      <c r="C42" s="273" t="s">
        <v>655</v>
      </c>
      <c r="D42" s="199" t="s">
        <v>270</v>
      </c>
      <c r="E42" s="277" t="s">
        <v>274</v>
      </c>
      <c r="F42" s="278" t="s">
        <v>656</v>
      </c>
      <c r="G42" s="242" t="s">
        <v>657</v>
      </c>
      <c r="H42" s="243">
        <v>0</v>
      </c>
      <c r="I42" s="128">
        <v>31.88</v>
      </c>
      <c r="J42" s="253">
        <f t="shared" ref="J42:J48" si="32">I42-H42</f>
        <v>31.88</v>
      </c>
      <c r="K42" s="244">
        <v>60</v>
      </c>
      <c r="L42" s="244">
        <v>0</v>
      </c>
      <c r="M42" s="244">
        <v>0</v>
      </c>
      <c r="N42" s="244">
        <f t="shared" si="27"/>
        <v>60</v>
      </c>
      <c r="O42" s="128">
        <f>J42*K42</f>
        <v>1912.8</v>
      </c>
      <c r="P42" s="128">
        <f>J42*L42</f>
        <v>0</v>
      </c>
      <c r="Q42" s="128">
        <f t="shared" si="10"/>
        <v>0</v>
      </c>
      <c r="R42" s="128">
        <f>SUM(O42:Q42)</f>
        <v>1912.8</v>
      </c>
      <c r="S42" s="128">
        <f>R42</f>
        <v>1912.8</v>
      </c>
      <c r="T42" s="279">
        <f>R42</f>
        <v>1912.8</v>
      </c>
      <c r="U42" s="128">
        <f>R42</f>
        <v>1912.8</v>
      </c>
      <c r="V42" s="280"/>
    </row>
    <row r="43" spans="1:22" ht="38.6">
      <c r="A43" s="468">
        <v>15</v>
      </c>
      <c r="B43" s="317" t="s">
        <v>658</v>
      </c>
      <c r="C43" s="420" t="s">
        <v>659</v>
      </c>
      <c r="D43" s="420" t="s">
        <v>270</v>
      </c>
      <c r="E43" s="214" t="s">
        <v>274</v>
      </c>
      <c r="F43" s="106" t="s">
        <v>285</v>
      </c>
      <c r="G43" s="248" t="s">
        <v>660</v>
      </c>
      <c r="H43" s="129">
        <v>0</v>
      </c>
      <c r="I43" s="129">
        <v>40.619999999999997</v>
      </c>
      <c r="J43" s="129">
        <f t="shared" si="32"/>
        <v>40.619999999999997</v>
      </c>
      <c r="K43" s="169">
        <v>11</v>
      </c>
      <c r="L43" s="169">
        <v>0</v>
      </c>
      <c r="M43" s="169">
        <v>0</v>
      </c>
      <c r="N43" s="169">
        <f>SUM(K43:M43)</f>
        <v>11</v>
      </c>
      <c r="O43" s="129">
        <f>K43*J43</f>
        <v>446.82</v>
      </c>
      <c r="P43" s="129">
        <v>0</v>
      </c>
      <c r="Q43" s="129">
        <v>0</v>
      </c>
      <c r="R43" s="129">
        <f>SUM(O43:Q43)*4</f>
        <v>1787.28</v>
      </c>
      <c r="S43" s="129">
        <f>SUM(O43:Q43)*4</f>
        <v>1787.28</v>
      </c>
      <c r="T43" s="129">
        <f>SUM(O43:Q43)*4</f>
        <v>1787.28</v>
      </c>
      <c r="U43" s="129">
        <f>T43</f>
        <v>1787.28</v>
      </c>
    </row>
    <row r="44" spans="1:22" ht="38.6">
      <c r="A44" s="468"/>
      <c r="B44" s="342"/>
      <c r="C44" s="428"/>
      <c r="D44" s="428"/>
      <c r="E44" s="214" t="s">
        <v>274</v>
      </c>
      <c r="F44" s="106" t="s">
        <v>285</v>
      </c>
      <c r="G44" s="248" t="s">
        <v>661</v>
      </c>
      <c r="H44" s="129">
        <v>0</v>
      </c>
      <c r="I44" s="129">
        <v>62.83</v>
      </c>
      <c r="J44" s="129">
        <f t="shared" si="32"/>
        <v>62.83</v>
      </c>
      <c r="K44" s="169">
        <v>6</v>
      </c>
      <c r="L44" s="169">
        <v>0</v>
      </c>
      <c r="M44" s="169">
        <v>0</v>
      </c>
      <c r="N44" s="169">
        <f t="shared" ref="N44:N48" si="33">SUM(K44:M44)</f>
        <v>6</v>
      </c>
      <c r="O44" s="129">
        <f t="shared" ref="O44:O48" si="34">K44*J44</f>
        <v>376.98</v>
      </c>
      <c r="P44" s="129">
        <v>0</v>
      </c>
      <c r="Q44" s="129">
        <v>0</v>
      </c>
      <c r="R44" s="129">
        <f>SUM(O44:Q44)*12</f>
        <v>4523.76</v>
      </c>
      <c r="S44" s="129">
        <f>SUM(O44:Q44)*16</f>
        <v>6031.68</v>
      </c>
      <c r="T44" s="129">
        <f>SUM(O44:Q44)*12</f>
        <v>4523.76</v>
      </c>
      <c r="U44" s="129">
        <f>T44</f>
        <v>4523.76</v>
      </c>
    </row>
    <row r="45" spans="1:22" ht="25.75">
      <c r="A45" s="468"/>
      <c r="B45" s="318"/>
      <c r="C45" s="421"/>
      <c r="D45" s="421"/>
      <c r="E45" s="214" t="s">
        <v>274</v>
      </c>
      <c r="F45" s="106" t="s">
        <v>285</v>
      </c>
      <c r="G45" s="248" t="s">
        <v>662</v>
      </c>
      <c r="H45" s="129">
        <v>0</v>
      </c>
      <c r="I45" s="129">
        <v>78.84</v>
      </c>
      <c r="J45" s="129">
        <f t="shared" si="32"/>
        <v>78.84</v>
      </c>
      <c r="K45" s="169">
        <v>12</v>
      </c>
      <c r="L45" s="169">
        <v>0</v>
      </c>
      <c r="M45" s="169">
        <v>0</v>
      </c>
      <c r="N45" s="169">
        <f t="shared" si="33"/>
        <v>12</v>
      </c>
      <c r="O45" s="129">
        <f t="shared" si="34"/>
        <v>946.08</v>
      </c>
      <c r="P45" s="129">
        <v>0</v>
      </c>
      <c r="Q45" s="129">
        <v>0</v>
      </c>
      <c r="R45" s="129">
        <f t="shared" ref="R45" si="35">SUM(O45:Q45)*4</f>
        <v>3784.32</v>
      </c>
      <c r="S45" s="129">
        <f>SUM(O45:Q45)*20</f>
        <v>18921.600000000002</v>
      </c>
      <c r="T45" s="129">
        <f>SUM(O45:Q45)*40</f>
        <v>37843.200000000004</v>
      </c>
      <c r="U45" s="129">
        <f>T45</f>
        <v>37843.200000000004</v>
      </c>
    </row>
    <row r="46" spans="1:22" ht="25.75">
      <c r="A46" s="418">
        <v>16</v>
      </c>
      <c r="B46" s="469" t="s">
        <v>663</v>
      </c>
      <c r="C46" s="419" t="s">
        <v>664</v>
      </c>
      <c r="D46" s="419" t="s">
        <v>284</v>
      </c>
      <c r="E46" s="268" t="s">
        <v>271</v>
      </c>
      <c r="F46" s="247" t="s">
        <v>285</v>
      </c>
      <c r="G46" s="274" t="s">
        <v>117</v>
      </c>
      <c r="H46" s="243">
        <v>0</v>
      </c>
      <c r="I46" s="243">
        <v>1706.6</v>
      </c>
      <c r="J46" s="243">
        <f t="shared" si="32"/>
        <v>1706.6</v>
      </c>
      <c r="K46" s="244">
        <v>0</v>
      </c>
      <c r="L46" s="244">
        <v>0</v>
      </c>
      <c r="M46" s="244">
        <v>4</v>
      </c>
      <c r="N46" s="169">
        <f t="shared" si="33"/>
        <v>4</v>
      </c>
      <c r="O46" s="129">
        <f t="shared" si="34"/>
        <v>0</v>
      </c>
      <c r="P46" s="129">
        <f>L46*J46</f>
        <v>0</v>
      </c>
      <c r="Q46" s="129">
        <f>M46*J46</f>
        <v>6826.4</v>
      </c>
      <c r="R46" s="128">
        <f>SUM(O46:Q46)</f>
        <v>6826.4</v>
      </c>
      <c r="S46" s="128">
        <f>R46</f>
        <v>6826.4</v>
      </c>
      <c r="T46" s="128">
        <f>R46</f>
        <v>6826.4</v>
      </c>
      <c r="U46" s="128">
        <f>R46</f>
        <v>6826.4</v>
      </c>
    </row>
    <row r="47" spans="1:22" ht="25.75">
      <c r="A47" s="414"/>
      <c r="B47" s="470"/>
      <c r="C47" s="416"/>
      <c r="D47" s="416"/>
      <c r="E47" s="268" t="s">
        <v>271</v>
      </c>
      <c r="F47" s="247" t="s">
        <v>285</v>
      </c>
      <c r="G47" s="274" t="s">
        <v>665</v>
      </c>
      <c r="H47" s="243">
        <v>0</v>
      </c>
      <c r="I47" s="247">
        <v>60.86</v>
      </c>
      <c r="J47" s="247">
        <f t="shared" si="32"/>
        <v>60.86</v>
      </c>
      <c r="K47" s="244">
        <v>0</v>
      </c>
      <c r="L47" s="244">
        <v>0</v>
      </c>
      <c r="M47" s="244">
        <v>56</v>
      </c>
      <c r="N47" s="169">
        <f t="shared" si="33"/>
        <v>56</v>
      </c>
      <c r="O47" s="129">
        <f t="shared" si="34"/>
        <v>0</v>
      </c>
      <c r="P47" s="129">
        <f t="shared" ref="P47:P48" si="36">L47*J47</f>
        <v>0</v>
      </c>
      <c r="Q47" s="129">
        <f t="shared" ref="Q47:Q48" si="37">M47*J47</f>
        <v>3408.16</v>
      </c>
      <c r="R47" s="128">
        <f t="shared" ref="R47:R48" si="38">SUM(O47:Q47)</f>
        <v>3408.16</v>
      </c>
      <c r="S47" s="128">
        <f t="shared" ref="S47:S48" si="39">R47</f>
        <v>3408.16</v>
      </c>
      <c r="T47" s="128">
        <f t="shared" ref="T47:T48" si="40">R47</f>
        <v>3408.16</v>
      </c>
      <c r="U47" s="128">
        <f t="shared" ref="U47:U48" si="41">R47</f>
        <v>3408.16</v>
      </c>
    </row>
    <row r="48" spans="1:22" ht="25.75">
      <c r="A48" s="415"/>
      <c r="B48" s="471"/>
      <c r="C48" s="417"/>
      <c r="D48" s="417"/>
      <c r="E48" s="268" t="s">
        <v>271</v>
      </c>
      <c r="F48" s="247" t="s">
        <v>285</v>
      </c>
      <c r="G48" s="281" t="s">
        <v>666</v>
      </c>
      <c r="H48" s="243">
        <v>0</v>
      </c>
      <c r="I48" s="247">
        <v>1051.49</v>
      </c>
      <c r="J48" s="247">
        <f t="shared" si="32"/>
        <v>1051.49</v>
      </c>
      <c r="K48" s="244">
        <v>0</v>
      </c>
      <c r="L48" s="244">
        <v>0</v>
      </c>
      <c r="M48" s="244">
        <v>56</v>
      </c>
      <c r="N48" s="169">
        <f t="shared" si="33"/>
        <v>56</v>
      </c>
      <c r="O48" s="129">
        <f t="shared" si="34"/>
        <v>0</v>
      </c>
      <c r="P48" s="129">
        <f t="shared" si="36"/>
        <v>0</v>
      </c>
      <c r="Q48" s="129">
        <f t="shared" si="37"/>
        <v>58883.44</v>
      </c>
      <c r="R48" s="128">
        <f t="shared" si="38"/>
        <v>58883.44</v>
      </c>
      <c r="S48" s="128">
        <f t="shared" si="39"/>
        <v>58883.44</v>
      </c>
      <c r="T48" s="128">
        <f t="shared" si="40"/>
        <v>58883.44</v>
      </c>
      <c r="U48" s="128">
        <f t="shared" si="41"/>
        <v>58883.44</v>
      </c>
    </row>
  </sheetData>
  <autoFilter ref="B9:U9" xr:uid="{00000000-0001-0000-0200-000000000000}"/>
  <mergeCells count="48">
    <mergeCell ref="A43:A45"/>
    <mergeCell ref="B43:B45"/>
    <mergeCell ref="C43:C45"/>
    <mergeCell ref="D43:D45"/>
    <mergeCell ref="A46:A48"/>
    <mergeCell ref="B46:B48"/>
    <mergeCell ref="C46:C48"/>
    <mergeCell ref="D46:D48"/>
    <mergeCell ref="A26:A30"/>
    <mergeCell ref="B26:B30"/>
    <mergeCell ref="C26:C30"/>
    <mergeCell ref="D26:D30"/>
    <mergeCell ref="A31:A41"/>
    <mergeCell ref="B31:B41"/>
    <mergeCell ref="C31:C41"/>
    <mergeCell ref="D31:D41"/>
    <mergeCell ref="A17:A18"/>
    <mergeCell ref="B17:B18"/>
    <mergeCell ref="C17:C18"/>
    <mergeCell ref="D17:D18"/>
    <mergeCell ref="A19:A21"/>
    <mergeCell ref="B19:B21"/>
    <mergeCell ref="C19:C21"/>
    <mergeCell ref="D19:D21"/>
    <mergeCell ref="D14:D15"/>
    <mergeCell ref="I7:I8"/>
    <mergeCell ref="J7:J8"/>
    <mergeCell ref="K7:N7"/>
    <mergeCell ref="O7:R7"/>
    <mergeCell ref="A10:A11"/>
    <mergeCell ref="B10:B11"/>
    <mergeCell ref="C10:C11"/>
    <mergeCell ref="A14:A15"/>
    <mergeCell ref="B14:B15"/>
    <mergeCell ref="C14:C15"/>
    <mergeCell ref="A5:U5"/>
    <mergeCell ref="A6:A8"/>
    <mergeCell ref="B6:B8"/>
    <mergeCell ref="C6:C8"/>
    <mergeCell ref="D6:D7"/>
    <mergeCell ref="E6:E8"/>
    <mergeCell ref="F6:F8"/>
    <mergeCell ref="G6:G8"/>
    <mergeCell ref="K6:U6"/>
    <mergeCell ref="H7:H8"/>
    <mergeCell ref="U7:U8"/>
    <mergeCell ref="S7:S8"/>
    <mergeCell ref="T7:T8"/>
  </mergeCells>
  <pageMargins left="0.25" right="0.25" top="0.75" bottom="0.75" header="0.3" footer="0.3"/>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Izskatīšanas procesā</vt:lpstr>
      <vt:lpstr>Priorit_pasāk_kopā</vt:lpstr>
      <vt:lpstr>Priorit_pasāk_kopā_bērniem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Inka Indriksone</cp:lastModifiedBy>
  <dcterms:created xsi:type="dcterms:W3CDTF">2023-02-09T15:17:25Z</dcterms:created>
  <dcterms:modified xsi:type="dcterms:W3CDTF">2023-02-13T09:54:45Z</dcterms:modified>
</cp:coreProperties>
</file>