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560" windowHeight="11940" tabRatio="822" activeTab="0"/>
  </bookViews>
  <sheets>
    <sheet name="9 mēn" sheetId="1" r:id="rId1"/>
  </sheets>
  <definedNames/>
  <calcPr fullCalcOnLoad="1"/>
</workbook>
</file>

<file path=xl/sharedStrings.xml><?xml version="1.0" encoding="utf-8"?>
<sst xmlns="http://schemas.openxmlformats.org/spreadsheetml/2006/main" count="1673" uniqueCount="181">
  <si>
    <t>Profilaktisko apskašu programma</t>
  </si>
  <si>
    <t>par reģistrēto pacientu vecuma struktūras atbilstību ģimenes ārsta prakses tipam</t>
  </si>
  <si>
    <t>Apmaksājamās manipulācijas</t>
  </si>
  <si>
    <t>1.7.</t>
  </si>
  <si>
    <t>1.8.</t>
  </si>
  <si>
    <t>1.9.</t>
  </si>
  <si>
    <t>PVA ārstu fiksētās piemaksas:</t>
  </si>
  <si>
    <t>1.10.</t>
  </si>
  <si>
    <t>1.11.</t>
  </si>
  <si>
    <t>1.12.</t>
  </si>
  <si>
    <t>2.1.</t>
  </si>
  <si>
    <t>2.2.</t>
  </si>
  <si>
    <t>Ģimenes ārsta praksei paredzētā māsas un ārsta palīga darbības nodrošināšanas maksājums</t>
  </si>
  <si>
    <t>Maksājums jaunvērtām ģimenes ārstu praksēm</t>
  </si>
  <si>
    <t>N.p.k.</t>
  </si>
  <si>
    <t>Maksājums</t>
  </si>
  <si>
    <t>Plānotais līdzekļu apjoms</t>
  </si>
  <si>
    <t>Noslēgto līgumu apjoms</t>
  </si>
  <si>
    <t>1.2.</t>
  </si>
  <si>
    <t>1.3.</t>
  </si>
  <si>
    <t>II</t>
  </si>
  <si>
    <t xml:space="preserve">1.1. </t>
  </si>
  <si>
    <t>Zobārstniecība</t>
  </si>
  <si>
    <t>Maksājums par PVA pakalpojumu nodrošināšanu (ārstu palīgi sertificētos feldšerpunktos)</t>
  </si>
  <si>
    <t>PVA ārstu kapitācijas nauda</t>
  </si>
  <si>
    <t>Apmaksāts</t>
  </si>
  <si>
    <t>par hronisko slimnieku aprūpi</t>
  </si>
  <si>
    <t>1.5.</t>
  </si>
  <si>
    <t>1.6.</t>
  </si>
  <si>
    <t>1.4.</t>
  </si>
  <si>
    <t>x</t>
  </si>
  <si>
    <t>Fiksētais maksājums ārstu speciālistu kabinietiem un struktūrvienībām</t>
  </si>
  <si>
    <t>Pakalpojumu apmaksas faktiskā izpilde</t>
  </si>
  <si>
    <t>Epizodes un manipulācijas</t>
  </si>
  <si>
    <t>Maksājums par profilaktiskajiem izmeklējumiem (slēptās asinis)</t>
  </si>
  <si>
    <t>Iegrāmatoti iepriekšējā perioda rēķini</t>
  </si>
  <si>
    <r>
      <t xml:space="preserve">Pakalpojumu apmaksas faktiskā izpilde </t>
    </r>
    <r>
      <rPr>
        <u val="single"/>
        <sz val="10"/>
        <rFont val="Times New Roman"/>
        <family val="1"/>
      </rPr>
      <t>līguma ietvaros</t>
    </r>
  </si>
  <si>
    <t>par prakses darbības nodrošināšanu lauku teritorijā</t>
  </si>
  <si>
    <t>Prognozējamā invaliditāte un novēršamās invaliditātes ārstu konsīlijs</t>
  </si>
  <si>
    <t>Nereģistrēto pacientu ambulatorās aprūpes pakalpojumu apmaksa</t>
  </si>
  <si>
    <t>1.13.</t>
  </si>
  <si>
    <t>Veselības aprūpes pakalpojumi mājās pacientiem ar smagām slimībām</t>
  </si>
  <si>
    <t>1.14.</t>
  </si>
  <si>
    <t>1.15.</t>
  </si>
  <si>
    <t>1.16.</t>
  </si>
  <si>
    <t>Hroniska un akūta nieru aizstājējterapija dienas stacionārā</t>
  </si>
  <si>
    <t>Maksājumi/ieturējumi atbilstoši Veselības inspekcijas lēmumiem</t>
  </si>
  <si>
    <t>par ģimenes ārsta prakses otro un katru nākamo pieņemšanas vietu</t>
  </si>
  <si>
    <t>Fiksētais maksājums dežūrārstu kabinetiem</t>
  </si>
  <si>
    <t>1.17.</t>
  </si>
  <si>
    <t>APPK03 rēķini - kvotētā daļa (ārsta palīga (feldšera) vai māsas pacienta veselības aprūpe mājās, rehabilitācijas speciālista pacienta veselības aprūpe mājās)</t>
  </si>
  <si>
    <t>AP13 - nekvotētā daļa (Rehabilitologa mājas vizītes pie pacientiem, kuri saņem rehabiltācijas speciālista veselības aprūpi mājās,mājas aprūpes pakalpojumi pacientiem, kam nepieciešama mākslīgā plaušu ventilācija)</t>
  </si>
  <si>
    <t>Priekšlaicīgi dzimušo bērnu profilakse</t>
  </si>
  <si>
    <t xml:space="preserve">Histoloģiskie izmeklējumi </t>
  </si>
  <si>
    <t>Ikmēneša fiksētais maksājums ģimenes ārstu praksei</t>
  </si>
  <si>
    <t>3.1.</t>
  </si>
  <si>
    <t>3.2.</t>
  </si>
  <si>
    <t>3.3.</t>
  </si>
  <si>
    <t>3.4.</t>
  </si>
  <si>
    <t>3.5.</t>
  </si>
  <si>
    <t>3.7.</t>
  </si>
  <si>
    <t>3.8.</t>
  </si>
  <si>
    <t>3.10.</t>
  </si>
  <si>
    <t>3.11.</t>
  </si>
  <si>
    <t xml:space="preserve">Speciālistu konsultācijas konstatētas atradnes gadījumā </t>
  </si>
  <si>
    <t xml:space="preserve">Ļaundabīgo audzēju primārie diagnostiskie izmeklējumi </t>
  </si>
  <si>
    <t>3.12.</t>
  </si>
  <si>
    <t>1.18.</t>
  </si>
  <si>
    <r>
      <t xml:space="preserve">1. Primārās ambulatorās veselības aprūpes (PVA) nodrošināšana </t>
    </r>
    <r>
      <rPr>
        <sz val="10"/>
        <rFont val="Times New Roman"/>
        <family val="1"/>
      </rPr>
      <t>(33.14.00.apakšprogramma)</t>
    </r>
  </si>
  <si>
    <t>KURZEMES NODAĻA</t>
  </si>
  <si>
    <t>LATGALES NODAĻA</t>
  </si>
  <si>
    <t>RĪGAS NODAĻA</t>
  </si>
  <si>
    <t>VIDZEMES NODAĻA</t>
  </si>
  <si>
    <t>ZEMGALES NODAĻA</t>
  </si>
  <si>
    <t>Pēcprofilakses izmeklējumi</t>
  </si>
  <si>
    <t>1.19.</t>
  </si>
  <si>
    <t>3.13.</t>
  </si>
  <si>
    <t>1.20.</t>
  </si>
  <si>
    <t>Mammogrāfija (stratēģiskais iepirkums)</t>
  </si>
  <si>
    <t>Ļaundabīgo audzēju sekundārie diagnostiskie izmeklējumi</t>
  </si>
  <si>
    <t>dzemdes kakla vēža skrīnings</t>
  </si>
  <si>
    <t>3.14.</t>
  </si>
  <si>
    <t>Profilaktiskie izmeklējumi</t>
  </si>
  <si>
    <t>Ģimenes ārsta kontrolēto ambulatoro laboratorisko pakalpojumu samaksai paredzēto līdzekļu atlikuma izmaksa</t>
  </si>
  <si>
    <t>Valsts kompensētais pacienta līdzmaksājums</t>
  </si>
  <si>
    <t>Specifiskā imūnglobulīna (Synagi) iegāde neiznēsāto jaundzimušo profilaktiskai terapijai</t>
  </si>
  <si>
    <t>Medicīniskā apaugļošana  (stratēģiskais iepirkums)</t>
  </si>
  <si>
    <t>3.9.</t>
  </si>
  <si>
    <t>KOPĀ</t>
  </si>
  <si>
    <t>Reto slimību diagnostikas pieejamībai</t>
  </si>
  <si>
    <t>2.3.</t>
  </si>
  <si>
    <t>2.4.</t>
  </si>
  <si>
    <t>References laboratorija</t>
  </si>
  <si>
    <t>3.15.</t>
  </si>
  <si>
    <t>3.16.</t>
  </si>
  <si>
    <t>3.17.</t>
  </si>
  <si>
    <t>Starptautiskie norēķini</t>
  </si>
  <si>
    <t>2.5.</t>
  </si>
  <si>
    <t>Mutāciju noteikšana audzēju šūnās</t>
  </si>
  <si>
    <t>Pacientu līdzmaksājuma kompensācija par atbrīvotajām kategorijām</t>
  </si>
  <si>
    <r>
      <t xml:space="preserve">Pacientu līdzmaksājuma kompensācija par atbrīvotajām kategorijām </t>
    </r>
    <r>
      <rPr>
        <u val="single"/>
        <sz val="9"/>
        <rFont val="Times New Roman"/>
        <family val="1"/>
      </rPr>
      <t>līguma ietvaros</t>
    </r>
  </si>
  <si>
    <t>1.21.</t>
  </si>
  <si>
    <t>2.6.</t>
  </si>
  <si>
    <t>3.18.</t>
  </si>
  <si>
    <t>3.19.</t>
  </si>
  <si>
    <t>Maksājums par pacientam savlaicīgi atklātu vēzi 1. vai 2.stadijā par 2019.gadu</t>
  </si>
  <si>
    <t>Maksājums par pacientam savlaicīgi atklātu vēzi 1. vai 2.stadijā par 2020.gadu (aprēķinātais gada beigās)</t>
  </si>
  <si>
    <t>Ģimenes ārstu gada darbības novērtējuma maksājums par 2019.gada IV.cet.</t>
  </si>
  <si>
    <t>Ģimenes ārstu gada darbības novērtējuma maksājums par 2020.gadu (I.-III.cet.)</t>
  </si>
  <si>
    <t>Ģimenes ārstu gada darbības novērtējuma maksājums (aprēķinātais par 2020.gada IV.cet.)</t>
  </si>
  <si>
    <t>Piemaksas ģimenes ārstiem 2020.gada martā, aprīlī un maijā ārkārtējās situācijas laikā</t>
  </si>
  <si>
    <t>1.11.1.</t>
  </si>
  <si>
    <t>1.11.2.</t>
  </si>
  <si>
    <t>1.11.3.</t>
  </si>
  <si>
    <t>1.11.4.</t>
  </si>
  <si>
    <t>Vecmātes kabinetiem paredzētais finanšu apjoms</t>
  </si>
  <si>
    <t>1.22.</t>
  </si>
  <si>
    <t>Kolorektālā vēža skrīninga izmeklējumi ar FIT metodi (ar loģistiku) *</t>
  </si>
  <si>
    <t>1.23.</t>
  </si>
  <si>
    <t>Pilotprojekts valsts organizētā vēža skrīninga atsaucības uzlabošanai</t>
  </si>
  <si>
    <t>1.24.</t>
  </si>
  <si>
    <t>Norēķini par 2019.gadu</t>
  </si>
  <si>
    <t>Laboratoriskie izmeklējumi (bez laboratoriskajiem izmeklējumiem ar kodiem AP0803,AP0804,AP204 un AP205)</t>
  </si>
  <si>
    <t>3.6.</t>
  </si>
  <si>
    <t>Skrīningizmeklējumu programma, tai skaitā:</t>
  </si>
  <si>
    <t>krūts vēža skrīnings</t>
  </si>
  <si>
    <t>cukura diabēta skrīningizmeklējumi (AP76)</t>
  </si>
  <si>
    <t>Profilaktiskie izmeklējumi sirds un asinsvadu slimību riska noteikšanai (AP64, AP65)</t>
  </si>
  <si>
    <t>Aknu transplantācijai nepieciešamie ambulatorie izmeklējumi</t>
  </si>
  <si>
    <t>Pozitronu emisijas tomogrāfija/ datortomogrāfija</t>
  </si>
  <si>
    <t>Jauniešu garīgās veselības sekundārās profilakses programma garastāvokļa un uzvedības traucējumu novēršanai un seku mazināšanai *</t>
  </si>
  <si>
    <t>Sirds un asinsvadu sekundārās diagnostikas un izmeklēšanas algoritmu ieviešana (SAVA praksē)</t>
  </si>
  <si>
    <t>Rezerve</t>
  </si>
  <si>
    <t xml:space="preserve">Izdevumu samazinājums, ņemot vērā gala  norēķinus par 2019.gada decembri </t>
  </si>
  <si>
    <t>2.7.</t>
  </si>
  <si>
    <t>1.25.</t>
  </si>
  <si>
    <t>AP57 - Patvēruma meklētājiem sniegtie pakalpojumi, saskaņā ar valdības apstiprināto rīcības plānu</t>
  </si>
  <si>
    <r>
      <t xml:space="preserve">AMBULATORĀ VESELĪBAS APRŪPE (AVA) - KOPĀ,  </t>
    </r>
    <r>
      <rPr>
        <sz val="10"/>
        <rFont val="Times New Roman"/>
        <family val="1"/>
      </rPr>
      <t>(1.+2.+3.)</t>
    </r>
    <r>
      <rPr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</si>
  <si>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2. LABORATORISKO IZMEKLĒJUMU</t>
    </r>
    <r>
      <rPr>
        <sz val="10"/>
        <rFont val="Times New Roman"/>
        <family val="1"/>
      </rPr>
      <t xml:space="preserve"> nodrošināšana ambulatorajā aprūpē (33.15.00.apakšprogramma) </t>
    </r>
  </si>
  <si>
    <r>
      <rPr>
        <b/>
        <sz val="10"/>
        <rFont val="Times New Roman"/>
        <family val="1"/>
      </rPr>
      <t>3.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Sekundārās ambulatorās veselības aprūpes</t>
    </r>
    <r>
      <rPr>
        <sz val="10"/>
        <rFont val="Times New Roman"/>
        <family val="1"/>
      </rPr>
      <t xml:space="preserve"> pakalpojumu apmaksa </t>
    </r>
    <r>
      <rPr>
        <b/>
        <sz val="10"/>
        <rFont val="Times New Roman"/>
        <family val="1"/>
      </rPr>
      <t>(SAVA</t>
    </r>
    <r>
      <rPr>
        <sz val="10"/>
        <rFont val="Times New Roman"/>
        <family val="1"/>
      </rPr>
      <t xml:space="preserve">) (33.16.00.apakšprogramma) </t>
    </r>
  </si>
  <si>
    <t>t.sk.kompensācijas maksājums gatavības režīma nodrošināšanai zobārtniecībai (ZP01)</t>
  </si>
  <si>
    <t>t.sk.kompensācijas maksājums gatavības režīma nodrošināšanai SAVA kvotētajiem pakalpojumiem AP77 (AP03)</t>
  </si>
  <si>
    <t>Covid-19 laboratorisko izmeklējumu veikšana</t>
  </si>
  <si>
    <t xml:space="preserve">Covid-19 laboratorisko izmeklējumu organizēšana </t>
  </si>
  <si>
    <t xml:space="preserve">Jauniešu garīgās veselības sekundārās profilakses programma garastāvokļa un uzvedības traucējumu novēršanai un seku mazināšanai </t>
  </si>
  <si>
    <t xml:space="preserve">Kolorektālā vēža skrīninga izmeklējumi ar FIT metodi (ar loģistiku) </t>
  </si>
  <si>
    <t>1.20.1.</t>
  </si>
  <si>
    <t>1.20.2.</t>
  </si>
  <si>
    <t>t.sk. kompensācijas maksājums gatavības režīma nodrošināšanai zobārtniecībai (ZP01)</t>
  </si>
  <si>
    <t>Profilaktiskie izmeklējumi sirds un asinsvadu slimību riska noteikšanai (AP53,AP64, AP65)</t>
  </si>
  <si>
    <t>2.8.</t>
  </si>
  <si>
    <t>3.6.1.</t>
  </si>
  <si>
    <t>3.6.2.</t>
  </si>
  <si>
    <t>3.6.2.1.</t>
  </si>
  <si>
    <t>3.6.2.2.</t>
  </si>
  <si>
    <t>3.6.2.3.</t>
  </si>
  <si>
    <t>3.6.3.</t>
  </si>
  <si>
    <t>3.6.4.</t>
  </si>
  <si>
    <t>3.6.5.</t>
  </si>
  <si>
    <r>
      <rPr>
        <b/>
        <sz val="10"/>
        <rFont val="Times New Roman"/>
        <family val="1"/>
      </rPr>
      <t>2. LABORATORISKO IZMEKLĒJUMU</t>
    </r>
    <r>
      <rPr>
        <sz val="10"/>
        <rFont val="Times New Roman"/>
        <family val="1"/>
      </rPr>
      <t xml:space="preserve"> nodrošināšana ambulatorajā aprūpē (33.15.00.apakšprogramma un 99.00.00 programma) </t>
    </r>
  </si>
  <si>
    <t>Pārskats par ambulatorai veselības aprūpei plānotiem līdzekļiem, noslēgtiem līgumiem un faktisko izpildi 2020.gada 9 mēnešos</t>
  </si>
  <si>
    <t>Piemaksas ģimenes ārstiem 2020.gada martā, aprīlī un maijā ārkārtējās situācijas laikā (no LNG)</t>
  </si>
  <si>
    <t>t.sk.no neparedzētiem gadījumiem (99.00)</t>
  </si>
  <si>
    <t>t.sk.kompensācijas maksājums gatavības režīma nodrošināšanai laboratoriskajiem izmeklējumiem (AP3L)</t>
  </si>
  <si>
    <t>t.sk.no līdzekļiem neparedzētiem gadījumiem (budžeta programma 99.00)</t>
  </si>
  <si>
    <t>t.sk.kompensācijas maksājums gatavības režīma nodrošināšanai profilaktiskiem izmeklējumiem AP79 (APSV)</t>
  </si>
  <si>
    <t xml:space="preserve"> t.sk.kompensācijas maksājums gatavības režīma nodrošināšanai SAVA nekvotētajiem pakalpojumiem AP78 (APSV)</t>
  </si>
  <si>
    <t>t.sk.kompensācijas maksājums gatavības režīma nodrošināšanai profilaktiskajiem izmeklējumiem AP79 (APSV)</t>
  </si>
  <si>
    <t>t.sk. kompensācijas maksājums gatavības režīma nodrošināšanai SAVA nekvotētajiem pakalpojumiem AP78 (APSV)</t>
  </si>
  <si>
    <t>t.sk. Kompensācijas maksājums gatavības režīma nodrošināšanai profilaktiskiem izmeklējumiem (APSV)</t>
  </si>
  <si>
    <t>t.sk. kompensācijas maksājums gatavības režīma nodrošināšanai laboratoriskajiem izmeklējumiem (AP3L)</t>
  </si>
  <si>
    <t>COVID-19 rēķini (mājas vizītes Covid analīžu paņemšanai)</t>
  </si>
  <si>
    <t>t.sk. no neparedzētiem gadījumiem (99.00)</t>
  </si>
  <si>
    <t>t.sk.kompensācijas maksājums gatavības režīma nodrošināšanai SAVA nekvotētajiem pakalpojumiem AP78 (APSV)</t>
  </si>
  <si>
    <t>t.sk.Kompensācijas maksājums gatavības režīma nodrošināšanai profilaktiskiem izmeklējumiem AP79 (APSV)</t>
  </si>
  <si>
    <t>1.10.1.</t>
  </si>
  <si>
    <t>1.10.2.</t>
  </si>
  <si>
    <t>1.10.3.</t>
  </si>
  <si>
    <t>1.10.4.</t>
  </si>
  <si>
    <t>1.19.1.</t>
  </si>
  <si>
    <t>1.19.2.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</si>
</sst>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[$-F400]h:mm:ss\ AM/PM"/>
    <numFmt numFmtId="188" formatCode="0.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\ ###\ ###"/>
    <numFmt numFmtId="195" formatCode="_-* #,##0_-;\-* #,##0_-;_-* &quot;-&quot;??_-;_-@_-"/>
    <numFmt numFmtId="196" formatCode="#,##0_ ;\-#,##0\ "/>
    <numFmt numFmtId="197" formatCode="0.0000"/>
    <numFmt numFmtId="198" formatCode="0.0000000"/>
    <numFmt numFmtId="199" formatCode="0.000000"/>
    <numFmt numFmtId="200" formatCode="0.00000"/>
    <numFmt numFmtId="201" formatCode="0.000"/>
    <numFmt numFmtId="202" formatCode="_(* #,##0.0_);_(* \(#,##0.0\);_(* &quot;-&quot;??_);_(@_)"/>
    <numFmt numFmtId="203" formatCode="_(* #,##0_);_(* \(#,##0\);_(* &quot;-&quot;??_);_(@_)"/>
    <numFmt numFmtId="204" formatCode="_(* #,##0.000_);_(* \(#,##0.000\);_(* &quot;-&quot;??_);_(@_)"/>
    <numFmt numFmtId="205" formatCode="_(* #,##0.0000_);_(* \(#,##0.0000\);_(* &quot;-&quot;??_);_(@_)"/>
    <numFmt numFmtId="206" formatCode="#,##0_ ;[Red]\-#,##0\ "/>
    <numFmt numFmtId="207" formatCode="#,##0.00_ ;[Red]\-#,##0.00\ "/>
  </numFmts>
  <fonts count="56"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u val="single"/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double"/>
      <bottom style="double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thin"/>
      <top style="hair"/>
      <bottom style="double"/>
    </border>
    <border>
      <left style="hair"/>
      <right style="thin"/>
      <top style="double"/>
      <bottom style="double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/>
      <top style="hair"/>
      <bottom style="medium"/>
    </border>
    <border>
      <left/>
      <right style="hair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thin"/>
      <right/>
      <top style="hair"/>
      <bottom style="double"/>
    </border>
    <border>
      <left/>
      <right style="hair"/>
      <top style="hair"/>
      <bottom style="double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6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left" wrapText="1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right" wrapText="1"/>
    </xf>
    <xf numFmtId="4" fontId="2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4" fontId="2" fillId="0" borderId="13" xfId="0" applyNumberFormat="1" applyFont="1" applyBorder="1" applyAlignment="1">
      <alignment horizontal="left" wrapText="1"/>
    </xf>
    <xf numFmtId="4" fontId="5" fillId="0" borderId="14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/>
    </xf>
    <xf numFmtId="4" fontId="2" fillId="0" borderId="11" xfId="0" applyNumberFormat="1" applyFont="1" applyBorder="1" applyAlignment="1">
      <alignment horizontal="left" wrapText="1"/>
    </xf>
    <xf numFmtId="0" fontId="6" fillId="0" borderId="15" xfId="0" applyFont="1" applyBorder="1" applyAlignment="1">
      <alignment horizontal="center"/>
    </xf>
    <xf numFmtId="4" fontId="5" fillId="33" borderId="16" xfId="0" applyNumberFormat="1" applyFont="1" applyFill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 vertical="top"/>
    </xf>
    <xf numFmtId="4" fontId="2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 wrapText="1"/>
    </xf>
    <xf numFmtId="4" fontId="5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0" fontId="4" fillId="0" borderId="12" xfId="0" applyFont="1" applyBorder="1" applyAlignment="1">
      <alignment horizontal="center"/>
    </xf>
    <xf numFmtId="4" fontId="2" fillId="7" borderId="10" xfId="0" applyNumberFormat="1" applyFont="1" applyFill="1" applyBorder="1" applyAlignment="1">
      <alignment/>
    </xf>
    <xf numFmtId="4" fontId="2" fillId="7" borderId="10" xfId="0" applyNumberFormat="1" applyFont="1" applyFill="1" applyBorder="1" applyAlignment="1">
      <alignment wrapText="1"/>
    </xf>
    <xf numFmtId="4" fontId="5" fillId="7" borderId="10" xfId="0" applyNumberFormat="1" applyFont="1" applyFill="1" applyBorder="1" applyAlignment="1">
      <alignment horizontal="center"/>
    </xf>
    <xf numFmtId="4" fontId="2" fillId="7" borderId="10" xfId="0" applyNumberFormat="1" applyFont="1" applyFill="1" applyBorder="1" applyAlignment="1">
      <alignment horizontal="left" wrapText="1"/>
    </xf>
    <xf numFmtId="4" fontId="2" fillId="7" borderId="10" xfId="0" applyNumberFormat="1" applyFont="1" applyFill="1" applyBorder="1" applyAlignment="1">
      <alignment horizontal="left"/>
    </xf>
    <xf numFmtId="4" fontId="5" fillId="7" borderId="10" xfId="0" applyNumberFormat="1" applyFont="1" applyFill="1" applyBorder="1" applyAlignment="1">
      <alignment horizontal="right"/>
    </xf>
    <xf numFmtId="4" fontId="2" fillId="7" borderId="10" xfId="0" applyNumberFormat="1" applyFont="1" applyFill="1" applyBorder="1" applyAlignment="1">
      <alignment horizontal="center"/>
    </xf>
    <xf numFmtId="4" fontId="3" fillId="7" borderId="10" xfId="0" applyNumberFormat="1" applyFont="1" applyFill="1" applyBorder="1" applyAlignment="1">
      <alignment horizontal="right"/>
    </xf>
    <xf numFmtId="4" fontId="5" fillId="7" borderId="14" xfId="0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/>
    </xf>
    <xf numFmtId="0" fontId="5" fillId="7" borderId="10" xfId="0" applyFont="1" applyFill="1" applyBorder="1" applyAlignment="1">
      <alignment/>
    </xf>
    <xf numFmtId="0" fontId="2" fillId="7" borderId="10" xfId="0" applyFont="1" applyFill="1" applyBorder="1" applyAlignment="1">
      <alignment wrapText="1"/>
    </xf>
    <xf numFmtId="4" fontId="3" fillId="0" borderId="10" xfId="0" applyNumberFormat="1" applyFont="1" applyBorder="1" applyAlignment="1">
      <alignment horizontal="center"/>
    </xf>
    <xf numFmtId="4" fontId="3" fillId="7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4" fontId="3" fillId="7" borderId="14" xfId="0" applyNumberFormat="1" applyFont="1" applyFill="1" applyBorder="1" applyAlignment="1">
      <alignment horizontal="right"/>
    </xf>
    <xf numFmtId="4" fontId="5" fillId="0" borderId="18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4" fontId="2" fillId="7" borderId="17" xfId="0" applyNumberFormat="1" applyFont="1" applyFill="1" applyBorder="1" applyAlignment="1">
      <alignment horizontal="center"/>
    </xf>
    <xf numFmtId="4" fontId="5" fillId="7" borderId="16" xfId="0" applyNumberFormat="1" applyFont="1" applyFill="1" applyBorder="1" applyAlignment="1">
      <alignment horizontal="center"/>
    </xf>
    <xf numFmtId="4" fontId="2" fillId="7" borderId="13" xfId="0" applyNumberFormat="1" applyFont="1" applyFill="1" applyBorder="1" applyAlignment="1">
      <alignment horizontal="left" wrapText="1"/>
    </xf>
    <xf numFmtId="4" fontId="2" fillId="7" borderId="17" xfId="0" applyNumberFormat="1" applyFont="1" applyFill="1" applyBorder="1" applyAlignment="1">
      <alignment horizontal="center" wrapText="1"/>
    </xf>
    <xf numFmtId="4" fontId="2" fillId="7" borderId="11" xfId="0" applyNumberFormat="1" applyFont="1" applyFill="1" applyBorder="1" applyAlignment="1">
      <alignment/>
    </xf>
    <xf numFmtId="4" fontId="2" fillId="7" borderId="11" xfId="0" applyNumberFormat="1" applyFont="1" applyFill="1" applyBorder="1" applyAlignment="1">
      <alignment wrapText="1"/>
    </xf>
    <xf numFmtId="4" fontId="2" fillId="7" borderId="16" xfId="0" applyNumberFormat="1" applyFont="1" applyFill="1" applyBorder="1" applyAlignment="1">
      <alignment horizontal="center"/>
    </xf>
    <xf numFmtId="0" fontId="2" fillId="7" borderId="11" xfId="0" applyFont="1" applyFill="1" applyBorder="1" applyAlignment="1">
      <alignment wrapText="1"/>
    </xf>
    <xf numFmtId="0" fontId="2" fillId="7" borderId="17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4" fontId="2" fillId="7" borderId="11" xfId="0" applyNumberFormat="1" applyFont="1" applyFill="1" applyBorder="1" applyAlignment="1">
      <alignment horizontal="left" wrapText="1"/>
    </xf>
    <xf numFmtId="4" fontId="7" fillId="7" borderId="14" xfId="0" applyNumberFormat="1" applyFont="1" applyFill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3" fillId="7" borderId="20" xfId="0" applyNumberFormat="1" applyFont="1" applyFill="1" applyBorder="1" applyAlignment="1">
      <alignment horizontal="right" wrapText="1"/>
    </xf>
    <xf numFmtId="4" fontId="3" fillId="7" borderId="21" xfId="0" applyNumberFormat="1" applyFont="1" applyFill="1" applyBorder="1" applyAlignment="1">
      <alignment horizontal="center"/>
    </xf>
    <xf numFmtId="4" fontId="2" fillId="7" borderId="10" xfId="0" applyNumberFormat="1" applyFont="1" applyFill="1" applyBorder="1" applyAlignment="1">
      <alignment horizontal="right" wrapText="1"/>
    </xf>
    <xf numFmtId="4" fontId="7" fillId="7" borderId="10" xfId="0" applyNumberFormat="1" applyFont="1" applyFill="1" applyBorder="1" applyAlignment="1">
      <alignment horizontal="center"/>
    </xf>
    <xf numFmtId="4" fontId="3" fillId="7" borderId="10" xfId="0" applyNumberFormat="1" applyFont="1" applyFill="1" applyBorder="1" applyAlignment="1">
      <alignment horizontal="right" wrapText="1"/>
    </xf>
    <xf numFmtId="4" fontId="3" fillId="7" borderId="21" xfId="0" applyNumberFormat="1" applyFont="1" applyFill="1" applyBorder="1" applyAlignment="1">
      <alignment horizontal="right" wrapText="1"/>
    </xf>
    <xf numFmtId="4" fontId="12" fillId="7" borderId="10" xfId="0" applyNumberFormat="1" applyFont="1" applyFill="1" applyBorder="1" applyAlignment="1">
      <alignment horizontal="center" wrapText="1"/>
    </xf>
    <xf numFmtId="4" fontId="5" fillId="7" borderId="10" xfId="0" applyNumberFormat="1" applyFont="1" applyFill="1" applyBorder="1" applyAlignment="1">
      <alignment horizontal="right" wrapText="1"/>
    </xf>
    <xf numFmtId="4" fontId="10" fillId="7" borderId="10" xfId="0" applyNumberFormat="1" applyFont="1" applyFill="1" applyBorder="1" applyAlignment="1">
      <alignment horizontal="right" wrapText="1"/>
    </xf>
    <xf numFmtId="4" fontId="3" fillId="34" borderId="20" xfId="0" applyNumberFormat="1" applyFont="1" applyFill="1" applyBorder="1" applyAlignment="1">
      <alignment horizontal="right" wrapText="1"/>
    </xf>
    <xf numFmtId="4" fontId="3" fillId="35" borderId="21" xfId="0" applyNumberFormat="1" applyFont="1" applyFill="1" applyBorder="1" applyAlignment="1">
      <alignment horizontal="center"/>
    </xf>
    <xf numFmtId="4" fontId="3" fillId="35" borderId="21" xfId="0" applyNumberFormat="1" applyFont="1" applyFill="1" applyBorder="1" applyAlignment="1">
      <alignment horizontal="right" wrapText="1"/>
    </xf>
    <xf numFmtId="4" fontId="12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right" wrapText="1"/>
    </xf>
    <xf numFmtId="4" fontId="5" fillId="0" borderId="17" xfId="0" applyNumberFormat="1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4" fontId="5" fillId="0" borderId="17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3" fillId="35" borderId="22" xfId="0" applyNumberFormat="1" applyFont="1" applyFill="1" applyBorder="1" applyAlignment="1">
      <alignment horizontal="center"/>
    </xf>
    <xf numFmtId="4" fontId="3" fillId="35" borderId="22" xfId="0" applyNumberFormat="1" applyFont="1" applyFill="1" applyBorder="1" applyAlignment="1">
      <alignment horizontal="right" wrapText="1"/>
    </xf>
    <xf numFmtId="4" fontId="2" fillId="0" borderId="16" xfId="0" applyNumberFormat="1" applyFont="1" applyBorder="1" applyAlignment="1">
      <alignment horizontal="right" wrapText="1"/>
    </xf>
    <xf numFmtId="4" fontId="5" fillId="0" borderId="16" xfId="0" applyNumberFormat="1" applyFont="1" applyBorder="1" applyAlignment="1">
      <alignment horizontal="right" wrapText="1"/>
    </xf>
    <xf numFmtId="4" fontId="2" fillId="33" borderId="16" xfId="0" applyNumberFormat="1" applyFont="1" applyFill="1" applyBorder="1" applyAlignment="1">
      <alignment horizontal="right"/>
    </xf>
    <xf numFmtId="4" fontId="5" fillId="0" borderId="15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4" fontId="2" fillId="7" borderId="10" xfId="0" applyNumberFormat="1" applyFont="1" applyFill="1" applyBorder="1" applyAlignment="1">
      <alignment horizontal="right"/>
    </xf>
    <xf numFmtId="4" fontId="5" fillId="7" borderId="17" xfId="0" applyNumberFormat="1" applyFont="1" applyFill="1" applyBorder="1" applyAlignment="1">
      <alignment horizontal="center" wrapText="1"/>
    </xf>
    <xf numFmtId="0" fontId="5" fillId="7" borderId="11" xfId="0" applyFont="1" applyFill="1" applyBorder="1" applyAlignment="1">
      <alignment wrapText="1"/>
    </xf>
    <xf numFmtId="4" fontId="5" fillId="7" borderId="17" xfId="0" applyNumberFormat="1" applyFont="1" applyFill="1" applyBorder="1" applyAlignment="1">
      <alignment horizontal="center"/>
    </xf>
    <xf numFmtId="4" fontId="5" fillId="7" borderId="10" xfId="0" applyNumberFormat="1" applyFont="1" applyFill="1" applyBorder="1" applyAlignment="1">
      <alignment horizontal="center" wrapText="1"/>
    </xf>
    <xf numFmtId="4" fontId="2" fillId="7" borderId="16" xfId="0" applyNumberFormat="1" applyFont="1" applyFill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4" fontId="12" fillId="0" borderId="17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right" wrapText="1"/>
    </xf>
    <xf numFmtId="4" fontId="12" fillId="0" borderId="10" xfId="0" applyNumberFormat="1" applyFont="1" applyBorder="1" applyAlignment="1">
      <alignment horizontal="right"/>
    </xf>
    <xf numFmtId="4" fontId="12" fillId="0" borderId="10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5" fillId="0" borderId="10" xfId="0" applyFont="1" applyBorder="1" applyAlignment="1">
      <alignment wrapText="1"/>
    </xf>
    <xf numFmtId="4" fontId="5" fillId="0" borderId="16" xfId="0" applyNumberFormat="1" applyFont="1" applyBorder="1" applyAlignment="1">
      <alignment horizontal="center" wrapText="1"/>
    </xf>
    <xf numFmtId="0" fontId="5" fillId="7" borderId="10" xfId="0" applyFont="1" applyFill="1" applyBorder="1" applyAlignment="1">
      <alignment wrapText="1"/>
    </xf>
    <xf numFmtId="4" fontId="5" fillId="7" borderId="16" xfId="0" applyNumberFormat="1" applyFont="1" applyFill="1" applyBorder="1" applyAlignment="1">
      <alignment horizontal="right"/>
    </xf>
    <xf numFmtId="4" fontId="5" fillId="7" borderId="10" xfId="0" applyNumberFormat="1" applyFont="1" applyFill="1" applyBorder="1" applyAlignment="1">
      <alignment horizontal="left" wrapText="1"/>
    </xf>
    <xf numFmtId="0" fontId="7" fillId="33" borderId="12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4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horizontal="left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left"/>
    </xf>
    <xf numFmtId="4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wrapText="1"/>
    </xf>
    <xf numFmtId="4" fontId="12" fillId="33" borderId="10" xfId="0" applyNumberFormat="1" applyFont="1" applyFill="1" applyBorder="1" applyAlignment="1">
      <alignment horizontal="right"/>
    </xf>
    <xf numFmtId="4" fontId="10" fillId="33" borderId="10" xfId="0" applyNumberFormat="1" applyFont="1" applyFill="1" applyBorder="1" applyAlignment="1">
      <alignment horizontal="right"/>
    </xf>
    <xf numFmtId="4" fontId="12" fillId="33" borderId="10" xfId="0" applyNumberFormat="1" applyFont="1" applyFill="1" applyBorder="1" applyAlignment="1">
      <alignment horizontal="center"/>
    </xf>
    <xf numFmtId="4" fontId="12" fillId="33" borderId="16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15" fillId="0" borderId="0" xfId="0" applyFont="1" applyAlignment="1">
      <alignment horizontal="center"/>
    </xf>
    <xf numFmtId="4" fontId="12" fillId="7" borderId="17" xfId="0" applyNumberFormat="1" applyFont="1" applyFill="1" applyBorder="1" applyAlignment="1">
      <alignment horizontal="center" vertical="center"/>
    </xf>
    <xf numFmtId="4" fontId="12" fillId="7" borderId="11" xfId="0" applyNumberFormat="1" applyFont="1" applyFill="1" applyBorder="1" applyAlignment="1">
      <alignment horizontal="right" wrapText="1"/>
    </xf>
    <xf numFmtId="4" fontId="12" fillId="7" borderId="10" xfId="0" applyNumberFormat="1" applyFont="1" applyFill="1" applyBorder="1" applyAlignment="1">
      <alignment horizontal="right"/>
    </xf>
    <xf numFmtId="4" fontId="10" fillId="7" borderId="10" xfId="0" applyNumberFormat="1" applyFont="1" applyFill="1" applyBorder="1" applyAlignment="1">
      <alignment horizontal="center"/>
    </xf>
    <xf numFmtId="4" fontId="10" fillId="7" borderId="16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5" fillId="0" borderId="12" xfId="0" applyFont="1" applyBorder="1" applyAlignment="1">
      <alignment horizontal="center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center" vertical="top"/>
    </xf>
    <xf numFmtId="4" fontId="5" fillId="7" borderId="10" xfId="0" applyNumberFormat="1" applyFont="1" applyFill="1" applyBorder="1" applyAlignment="1">
      <alignment/>
    </xf>
    <xf numFmtId="4" fontId="2" fillId="7" borderId="16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4" fontId="3" fillId="7" borderId="21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4" fontId="3" fillId="35" borderId="21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 wrapText="1"/>
    </xf>
    <xf numFmtId="4" fontId="2" fillId="0" borderId="14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3" fillId="7" borderId="24" xfId="0" applyNumberFormat="1" applyFont="1" applyFill="1" applyBorder="1" applyAlignment="1">
      <alignment horizontal="right" wrapText="1"/>
    </xf>
    <xf numFmtId="4" fontId="3" fillId="7" borderId="25" xfId="0" applyNumberFormat="1" applyFont="1" applyFill="1" applyBorder="1" applyAlignment="1">
      <alignment horizontal="right"/>
    </xf>
    <xf numFmtId="4" fontId="12" fillId="7" borderId="16" xfId="0" applyNumberFormat="1" applyFont="1" applyFill="1" applyBorder="1" applyAlignment="1">
      <alignment horizontal="right"/>
    </xf>
    <xf numFmtId="4" fontId="3" fillId="7" borderId="22" xfId="0" applyNumberFormat="1" applyFont="1" applyFill="1" applyBorder="1" applyAlignment="1">
      <alignment horizontal="center"/>
    </xf>
    <xf numFmtId="4" fontId="5" fillId="7" borderId="16" xfId="0" applyNumberFormat="1" applyFont="1" applyFill="1" applyBorder="1" applyAlignment="1">
      <alignment horizontal="center" wrapText="1"/>
    </xf>
    <xf numFmtId="4" fontId="7" fillId="7" borderId="16" xfId="0" applyNumberFormat="1" applyFont="1" applyFill="1" applyBorder="1" applyAlignment="1">
      <alignment horizontal="center"/>
    </xf>
    <xf numFmtId="4" fontId="3" fillId="7" borderId="22" xfId="0" applyNumberFormat="1" applyFont="1" applyFill="1" applyBorder="1" applyAlignment="1">
      <alignment horizontal="right" wrapText="1"/>
    </xf>
    <xf numFmtId="4" fontId="2" fillId="7" borderId="16" xfId="0" applyNumberFormat="1" applyFont="1" applyFill="1" applyBorder="1" applyAlignment="1">
      <alignment horizontal="right" wrapText="1"/>
    </xf>
    <xf numFmtId="4" fontId="5" fillId="7" borderId="16" xfId="0" applyNumberFormat="1" applyFont="1" applyFill="1" applyBorder="1" applyAlignment="1">
      <alignment horizontal="right" wrapText="1"/>
    </xf>
    <xf numFmtId="4" fontId="7" fillId="7" borderId="25" xfId="0" applyNumberFormat="1" applyFont="1" applyFill="1" applyBorder="1" applyAlignment="1">
      <alignment horizontal="center"/>
    </xf>
    <xf numFmtId="4" fontId="3" fillId="7" borderId="26" xfId="0" applyNumberFormat="1" applyFont="1" applyFill="1" applyBorder="1" applyAlignment="1">
      <alignment horizontal="right"/>
    </xf>
    <xf numFmtId="4" fontId="7" fillId="7" borderId="26" xfId="0" applyNumberFormat="1" applyFont="1" applyFill="1" applyBorder="1" applyAlignment="1">
      <alignment horizontal="center"/>
    </xf>
    <xf numFmtId="4" fontId="7" fillId="7" borderId="27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8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4" fontId="3" fillId="7" borderId="30" xfId="0" applyNumberFormat="1" applyFont="1" applyFill="1" applyBorder="1" applyAlignment="1">
      <alignment wrapText="1"/>
    </xf>
    <xf numFmtId="4" fontId="3" fillId="34" borderId="20" xfId="0" applyNumberFormat="1" applyFont="1" applyFill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36" borderId="20" xfId="0" applyFont="1" applyFill="1" applyBorder="1" applyAlignment="1">
      <alignment horizontal="center" wrapText="1"/>
    </xf>
    <xf numFmtId="4" fontId="2" fillId="35" borderId="21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wrapText="1"/>
    </xf>
    <xf numFmtId="4" fontId="3" fillId="7" borderId="20" xfId="0" applyNumberFormat="1" applyFont="1" applyFill="1" applyBorder="1" applyAlignment="1">
      <alignment horizontal="left" wrapText="1"/>
    </xf>
    <xf numFmtId="0" fontId="3" fillId="7" borderId="17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left"/>
    </xf>
    <xf numFmtId="0" fontId="3" fillId="7" borderId="31" xfId="0" applyFont="1" applyFill="1" applyBorder="1" applyAlignment="1">
      <alignment horizontal="left" wrapText="1"/>
    </xf>
    <xf numFmtId="0" fontId="3" fillId="7" borderId="11" xfId="0" applyFont="1" applyFill="1" applyBorder="1" applyAlignment="1">
      <alignment horizontal="left" wrapText="1"/>
    </xf>
    <xf numFmtId="4" fontId="2" fillId="7" borderId="21" xfId="0" applyNumberFormat="1" applyFont="1" applyFill="1" applyBorder="1" applyAlignment="1">
      <alignment wrapText="1"/>
    </xf>
    <xf numFmtId="0" fontId="3" fillId="7" borderId="10" xfId="0" applyFont="1" applyFill="1" applyBorder="1" applyAlignment="1">
      <alignment horizontal="left" wrapText="1"/>
    </xf>
    <xf numFmtId="0" fontId="3" fillId="36" borderId="32" xfId="0" applyFont="1" applyFill="1" applyBorder="1" applyAlignment="1">
      <alignment horizontal="center" wrapText="1"/>
    </xf>
    <xf numFmtId="0" fontId="3" fillId="36" borderId="33" xfId="0" applyFont="1" applyFill="1" applyBorder="1" applyAlignment="1">
      <alignment horizontal="center" wrapText="1"/>
    </xf>
    <xf numFmtId="0" fontId="3" fillId="36" borderId="34" xfId="0" applyFont="1" applyFill="1" applyBorder="1" applyAlignment="1">
      <alignment horizontal="center" wrapText="1"/>
    </xf>
    <xf numFmtId="0" fontId="3" fillId="36" borderId="24" xfId="0" applyFont="1" applyFill="1" applyBorder="1" applyAlignment="1">
      <alignment horizontal="center" wrapText="1"/>
    </xf>
    <xf numFmtId="0" fontId="3" fillId="0" borderId="35" xfId="0" applyFont="1" applyBorder="1" applyAlignment="1">
      <alignment horizontal="left" wrapText="1"/>
    </xf>
    <xf numFmtId="0" fontId="3" fillId="0" borderId="36" xfId="0" applyFont="1" applyBorder="1" applyAlignment="1">
      <alignment horizontal="left" wrapText="1"/>
    </xf>
    <xf numFmtId="0" fontId="8" fillId="35" borderId="21" xfId="0" applyFont="1" applyFill="1" applyBorder="1" applyAlignment="1">
      <alignment wrapText="1"/>
    </xf>
    <xf numFmtId="0" fontId="14" fillId="7" borderId="13" xfId="0" applyFont="1" applyFill="1" applyBorder="1" applyAlignment="1">
      <alignment wrapText="1"/>
    </xf>
    <xf numFmtId="0" fontId="8" fillId="7" borderId="21" xfId="0" applyFont="1" applyFill="1" applyBorder="1" applyAlignment="1">
      <alignment wrapText="1"/>
    </xf>
    <xf numFmtId="0" fontId="3" fillId="7" borderId="35" xfId="0" applyFont="1" applyFill="1" applyBorder="1" applyAlignment="1">
      <alignment horizontal="left" wrapText="1"/>
    </xf>
    <xf numFmtId="0" fontId="3" fillId="7" borderId="36" xfId="0" applyFont="1" applyFill="1" applyBorder="1" applyAlignment="1">
      <alignment horizontal="left" wrapText="1"/>
    </xf>
    <xf numFmtId="0" fontId="3" fillId="7" borderId="24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2" xfId="60"/>
    <cellStyle name="Normal 2 2" xfId="61"/>
    <cellStyle name="Normal 2 3" xfId="62"/>
    <cellStyle name="Normal 3" xfId="63"/>
    <cellStyle name="Normal 9" xfId="64"/>
    <cellStyle name="Normal 9 2" xfId="65"/>
    <cellStyle name="Note" xfId="66"/>
    <cellStyle name="Output" xfId="67"/>
    <cellStyle name="Percent" xfId="68"/>
    <cellStyle name="Percent 2" xfId="69"/>
    <cellStyle name="Percent 3" xfId="70"/>
    <cellStyle name="Percent 4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6"/>
  <sheetViews>
    <sheetView tabSelected="1" zoomScalePageLayoutView="0"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C23" sqref="C23"/>
    </sheetView>
  </sheetViews>
  <sheetFormatPr defaultColWidth="8.88671875" defaultRowHeight="15"/>
  <cols>
    <col min="1" max="1" width="6.4453125" style="20" hidden="1" customWidth="1"/>
    <col min="2" max="2" width="4.77734375" style="22" customWidth="1"/>
    <col min="3" max="3" width="31.88671875" style="1" customWidth="1"/>
    <col min="4" max="5" width="10.88671875" style="21" customWidth="1"/>
    <col min="6" max="7" width="10.4453125" style="21" customWidth="1"/>
    <col min="8" max="8" width="9.4453125" style="21" customWidth="1"/>
    <col min="9" max="9" width="10.4453125" style="21" customWidth="1"/>
    <col min="10" max="10" width="10.10546875" style="21" customWidth="1"/>
    <col min="11" max="11" width="8.88671875" style="1" customWidth="1"/>
    <col min="12" max="12" width="9.10546875" style="1" bestFit="1" customWidth="1"/>
    <col min="13" max="16384" width="8.88671875" style="1" customWidth="1"/>
  </cols>
  <sheetData>
    <row r="1" spans="2:10" ht="35.25" customHeight="1">
      <c r="B1" s="215" t="s">
        <v>160</v>
      </c>
      <c r="C1" s="215"/>
      <c r="D1" s="215"/>
      <c r="E1" s="215"/>
      <c r="F1" s="215"/>
      <c r="G1" s="215"/>
      <c r="H1" s="215"/>
      <c r="I1" s="215"/>
      <c r="J1" s="215"/>
    </row>
    <row r="2" spans="2:10" ht="9" customHeight="1">
      <c r="B2" s="23"/>
      <c r="C2" s="23"/>
      <c r="D2" s="24"/>
      <c r="E2" s="24"/>
      <c r="F2" s="24"/>
      <c r="G2" s="24"/>
      <c r="H2" s="24"/>
      <c r="I2" s="24"/>
      <c r="J2" s="24"/>
    </row>
    <row r="3" spans="1:10" s="22" customFormat="1" ht="9.75" customHeight="1">
      <c r="A3" s="46"/>
      <c r="B3" s="192" t="s">
        <v>14</v>
      </c>
      <c r="C3" s="192" t="s">
        <v>15</v>
      </c>
      <c r="D3" s="193" t="s">
        <v>16</v>
      </c>
      <c r="E3" s="193" t="s">
        <v>17</v>
      </c>
      <c r="F3" s="193" t="s">
        <v>25</v>
      </c>
      <c r="G3" s="193" t="s">
        <v>32</v>
      </c>
      <c r="H3" s="194" t="s">
        <v>99</v>
      </c>
      <c r="I3" s="193" t="s">
        <v>36</v>
      </c>
      <c r="J3" s="194" t="s">
        <v>100</v>
      </c>
    </row>
    <row r="4" spans="1:10" s="22" customFormat="1" ht="15.75" customHeight="1">
      <c r="A4" s="46"/>
      <c r="B4" s="192"/>
      <c r="C4" s="192"/>
      <c r="D4" s="193"/>
      <c r="E4" s="193"/>
      <c r="F4" s="193"/>
      <c r="G4" s="193"/>
      <c r="H4" s="194"/>
      <c r="I4" s="193"/>
      <c r="J4" s="194"/>
    </row>
    <row r="5" spans="1:10" s="22" customFormat="1" ht="56.25" customHeight="1">
      <c r="A5" s="46"/>
      <c r="B5" s="192"/>
      <c r="C5" s="192"/>
      <c r="D5" s="193"/>
      <c r="E5" s="193"/>
      <c r="F5" s="193"/>
      <c r="G5" s="193"/>
      <c r="H5" s="194"/>
      <c r="I5" s="193"/>
      <c r="J5" s="194"/>
    </row>
    <row r="6" spans="1:10" s="4" customFormat="1" ht="12" thickBot="1">
      <c r="A6" s="42"/>
      <c r="B6" s="32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  <c r="I6" s="32">
        <v>8</v>
      </c>
      <c r="J6" s="32">
        <v>9</v>
      </c>
    </row>
    <row r="7" spans="1:10" s="4" customFormat="1" ht="16.5" customHeight="1" thickBot="1" thickTop="1">
      <c r="A7" s="42"/>
      <c r="B7" s="195" t="s">
        <v>88</v>
      </c>
      <c r="C7" s="195"/>
      <c r="D7" s="195"/>
      <c r="E7" s="195"/>
      <c r="F7" s="195"/>
      <c r="G7" s="195"/>
      <c r="H7" s="195"/>
      <c r="I7" s="195"/>
      <c r="J7" s="214"/>
    </row>
    <row r="8" spans="1:13" s="3" customFormat="1" ht="27.75" customHeight="1" thickBot="1" thickTop="1">
      <c r="A8" s="18"/>
      <c r="B8" s="196" t="s">
        <v>137</v>
      </c>
      <c r="C8" s="196"/>
      <c r="D8" s="79">
        <f>D9+D48+D62</f>
        <v>420304452</v>
      </c>
      <c r="E8" s="79">
        <f>E9+E48+E62</f>
        <v>419326658.28</v>
      </c>
      <c r="F8" s="79">
        <f>F9+F48+F62</f>
        <v>300824952.23</v>
      </c>
      <c r="G8" s="79">
        <f>G9+G48+G62</f>
        <v>309344335.64</v>
      </c>
      <c r="H8" s="79">
        <f>H9+H62</f>
        <v>8325419.460000001</v>
      </c>
      <c r="I8" s="79">
        <f>I9+I48+I62</f>
        <v>304869280.8599999</v>
      </c>
      <c r="J8" s="168">
        <f>J9+J62</f>
        <v>8307493.460000001</v>
      </c>
      <c r="L8" s="78"/>
      <c r="M8" s="78"/>
    </row>
    <row r="9" spans="1:12" s="3" customFormat="1" ht="13.5" thickTop="1">
      <c r="A9" s="18"/>
      <c r="B9" s="185" t="s">
        <v>68</v>
      </c>
      <c r="C9" s="210"/>
      <c r="D9" s="62">
        <f>D10+D11+D12+D14+D15+D16+D18+D19+D20+D25+D27+D28+D29+D30+D31+D32+D33+D34+D35+D39+D40+D41+D42+D43</f>
        <v>137206730</v>
      </c>
      <c r="E9" s="62">
        <f>E10+E11+E12+E14+E15+E16+E18+E19+E20+E25+E27+E28+E29+E30+E31+E32+E33+E34+E35+E39+E40+E41+E42+E43</f>
        <v>136545859.29999998</v>
      </c>
      <c r="F9" s="62">
        <f>F10+F11+F12+F14+F15+F16+F18+F19+F20+F25+F27+F28+F29+F31+F32+F33+F35+F38+F39+F44+F46</f>
        <v>100042118.76000002</v>
      </c>
      <c r="G9" s="62">
        <f>G10+G11+G13+G16+G18+G19+G20+G25+G27+G28+G29+G30+G31+G32+G33+G35+G39+G40+G45+G38</f>
        <v>99507006.64999998</v>
      </c>
      <c r="H9" s="62">
        <f>H10+H11+H25+H29+H35</f>
        <v>2404542.770000001</v>
      </c>
      <c r="I9" s="62">
        <f>I10+I11+I13+I16+I18+I19+I20+I25+I27+I28+I29+I30+I31+I32+I33+I35+I39+I40+I45+I38</f>
        <v>98103173.92999996</v>
      </c>
      <c r="J9" s="169">
        <f>J10+J11+J25+J29+J35</f>
        <v>2404542.770000001</v>
      </c>
      <c r="L9" s="78"/>
    </row>
    <row r="10" spans="1:10" s="3" customFormat="1" ht="12.75">
      <c r="A10" s="18"/>
      <c r="B10" s="65" t="s">
        <v>21</v>
      </c>
      <c r="C10" s="47" t="s">
        <v>24</v>
      </c>
      <c r="D10" s="47">
        <f aca="true" t="shared" si="0" ref="D10:J12">D102+D180+D258+D343+D421</f>
        <v>48751919</v>
      </c>
      <c r="E10" s="47">
        <f t="shared" si="0"/>
        <v>48693100.51999997</v>
      </c>
      <c r="F10" s="47">
        <f t="shared" si="0"/>
        <v>34295818.35</v>
      </c>
      <c r="G10" s="47">
        <f t="shared" si="0"/>
        <v>36589697.07999999</v>
      </c>
      <c r="H10" s="47">
        <f t="shared" si="0"/>
        <v>1965465.8000000007</v>
      </c>
      <c r="I10" s="47">
        <f t="shared" si="0"/>
        <v>36589697.07999999</v>
      </c>
      <c r="J10" s="157">
        <f t="shared" si="0"/>
        <v>1965465.8000000007</v>
      </c>
    </row>
    <row r="11" spans="1:10" s="3" customFormat="1" ht="25.5">
      <c r="A11" s="18"/>
      <c r="B11" s="65" t="s">
        <v>18</v>
      </c>
      <c r="C11" s="48" t="s">
        <v>39</v>
      </c>
      <c r="D11" s="47">
        <f t="shared" si="0"/>
        <v>221832</v>
      </c>
      <c r="E11" s="47">
        <f t="shared" si="0"/>
        <v>221832</v>
      </c>
      <c r="F11" s="47">
        <f t="shared" si="0"/>
        <v>117677.26</v>
      </c>
      <c r="G11" s="47">
        <f t="shared" si="0"/>
        <v>113752.31</v>
      </c>
      <c r="H11" s="47">
        <f t="shared" si="0"/>
        <v>26947.25000000002</v>
      </c>
      <c r="I11" s="47">
        <f t="shared" si="0"/>
        <v>113752.31</v>
      </c>
      <c r="J11" s="157">
        <f t="shared" si="0"/>
        <v>26947.25000000002</v>
      </c>
    </row>
    <row r="12" spans="1:10" s="3" customFormat="1" ht="25.5">
      <c r="A12" s="18"/>
      <c r="B12" s="65" t="s">
        <v>19</v>
      </c>
      <c r="C12" s="48" t="s">
        <v>105</v>
      </c>
      <c r="D12" s="47">
        <f>D104+D182+D260+D345+D423</f>
        <v>180150</v>
      </c>
      <c r="E12" s="47">
        <f t="shared" si="0"/>
        <v>180375</v>
      </c>
      <c r="F12" s="47">
        <f t="shared" si="0"/>
        <v>136650</v>
      </c>
      <c r="G12" s="49" t="s">
        <v>30</v>
      </c>
      <c r="H12" s="49" t="s">
        <v>30</v>
      </c>
      <c r="I12" s="49" t="s">
        <v>30</v>
      </c>
      <c r="J12" s="66" t="s">
        <v>30</v>
      </c>
    </row>
    <row r="13" spans="1:10" s="3" customFormat="1" ht="40.5" customHeight="1">
      <c r="A13" s="18"/>
      <c r="B13" s="65" t="s">
        <v>29</v>
      </c>
      <c r="C13" s="48" t="s">
        <v>106</v>
      </c>
      <c r="D13" s="49" t="s">
        <v>30</v>
      </c>
      <c r="E13" s="49" t="s">
        <v>30</v>
      </c>
      <c r="F13" s="49" t="s">
        <v>30</v>
      </c>
      <c r="G13" s="47">
        <f>G105+G183+G261+G346+G424</f>
        <v>0</v>
      </c>
      <c r="H13" s="49" t="s">
        <v>30</v>
      </c>
      <c r="I13" s="47">
        <f>I105+I183+I261+I346+I424</f>
        <v>0</v>
      </c>
      <c r="J13" s="66" t="s">
        <v>30</v>
      </c>
    </row>
    <row r="14" spans="1:10" s="3" customFormat="1" ht="38.25">
      <c r="A14" s="18"/>
      <c r="B14" s="65" t="s">
        <v>27</v>
      </c>
      <c r="C14" s="48" t="s">
        <v>83</v>
      </c>
      <c r="D14" s="47">
        <f aca="true" t="shared" si="1" ref="D14:F15">D106+D184+D262+D347+D425</f>
        <v>47314</v>
      </c>
      <c r="E14" s="47">
        <f t="shared" si="1"/>
        <v>47313.83</v>
      </c>
      <c r="F14" s="47">
        <f t="shared" si="1"/>
        <v>47309.83</v>
      </c>
      <c r="G14" s="49" t="s">
        <v>30</v>
      </c>
      <c r="H14" s="49" t="s">
        <v>30</v>
      </c>
      <c r="I14" s="49" t="s">
        <v>30</v>
      </c>
      <c r="J14" s="66" t="s">
        <v>30</v>
      </c>
    </row>
    <row r="15" spans="1:10" s="3" customFormat="1" ht="27.75" customHeight="1">
      <c r="A15" s="18"/>
      <c r="B15" s="65" t="s">
        <v>28</v>
      </c>
      <c r="C15" s="67" t="s">
        <v>107</v>
      </c>
      <c r="D15" s="47">
        <f t="shared" si="1"/>
        <v>459383</v>
      </c>
      <c r="E15" s="47">
        <f t="shared" si="1"/>
        <v>459381.72</v>
      </c>
      <c r="F15" s="47">
        <f t="shared" si="1"/>
        <v>459956.42999999993</v>
      </c>
      <c r="G15" s="49" t="s">
        <v>30</v>
      </c>
      <c r="H15" s="49" t="s">
        <v>30</v>
      </c>
      <c r="I15" s="49" t="s">
        <v>30</v>
      </c>
      <c r="J15" s="66" t="s">
        <v>30</v>
      </c>
    </row>
    <row r="16" spans="1:10" s="3" customFormat="1" ht="25.5">
      <c r="A16" s="18"/>
      <c r="B16" s="65" t="s">
        <v>3</v>
      </c>
      <c r="C16" s="67" t="s">
        <v>108</v>
      </c>
      <c r="D16" s="47">
        <f>D108+D186+D264+D349+D427+1</f>
        <v>1569285</v>
      </c>
      <c r="E16" s="47">
        <f>E108+E186+E264+E349+E427+1</f>
        <v>1523707.29</v>
      </c>
      <c r="F16" s="47">
        <f>F108+F186+F264+F349+F427+1</f>
        <v>475612.72000000003</v>
      </c>
      <c r="G16" s="48">
        <f>G108+G186+G264+G349+G427</f>
        <v>475611.72000000003</v>
      </c>
      <c r="H16" s="49" t="s">
        <v>30</v>
      </c>
      <c r="I16" s="48">
        <f>I108+I186+I264+I349+I427</f>
        <v>475611.72000000003</v>
      </c>
      <c r="J16" s="66" t="s">
        <v>30</v>
      </c>
    </row>
    <row r="17" spans="1:10" s="12" customFormat="1" ht="29.25" customHeight="1" hidden="1">
      <c r="A17" s="19"/>
      <c r="B17" s="65" t="s">
        <v>4</v>
      </c>
      <c r="C17" s="67" t="s">
        <v>109</v>
      </c>
      <c r="D17" s="49" t="s">
        <v>30</v>
      </c>
      <c r="E17" s="49" t="s">
        <v>30</v>
      </c>
      <c r="F17" s="49" t="s">
        <v>30</v>
      </c>
      <c r="G17" s="49" t="s">
        <v>30</v>
      </c>
      <c r="H17" s="49" t="s">
        <v>30</v>
      </c>
      <c r="I17" s="49" t="s">
        <v>30</v>
      </c>
      <c r="J17" s="66" t="s">
        <v>30</v>
      </c>
    </row>
    <row r="18" spans="1:10" s="124" customFormat="1" ht="27" customHeight="1">
      <c r="A18" s="123"/>
      <c r="B18" s="65" t="s">
        <v>4</v>
      </c>
      <c r="C18" s="67" t="s">
        <v>110</v>
      </c>
      <c r="D18" s="47">
        <f aca="true" t="shared" si="2" ref="D18:G19">D110+D188+D266+D351+D429</f>
        <v>2412593</v>
      </c>
      <c r="E18" s="47">
        <f>E110+E188+E266+E351+E429</f>
        <v>2412592.28</v>
      </c>
      <c r="F18" s="47">
        <f>F110+F188+F266+F351+F429</f>
        <v>2412592.53</v>
      </c>
      <c r="G18" s="48">
        <f t="shared" si="2"/>
        <v>2412592.53</v>
      </c>
      <c r="H18" s="49" t="s">
        <v>30</v>
      </c>
      <c r="I18" s="48">
        <f>I110+I188+I266+I351+I429</f>
        <v>2412592.53</v>
      </c>
      <c r="J18" s="66" t="s">
        <v>30</v>
      </c>
    </row>
    <row r="19" spans="1:10" s="12" customFormat="1" ht="30" customHeight="1">
      <c r="A19" s="19"/>
      <c r="B19" s="65" t="s">
        <v>5</v>
      </c>
      <c r="C19" s="50" t="s">
        <v>54</v>
      </c>
      <c r="D19" s="47">
        <f t="shared" si="2"/>
        <v>7266234</v>
      </c>
      <c r="E19" s="47">
        <f>E111+E189+E267+E352+E430</f>
        <v>7255279.300000001</v>
      </c>
      <c r="F19" s="47">
        <f>F111+F189+F267+F352+F430</f>
        <v>4835071.820000001</v>
      </c>
      <c r="G19" s="47">
        <f t="shared" si="2"/>
        <v>5438723.439999998</v>
      </c>
      <c r="H19" s="49" t="s">
        <v>30</v>
      </c>
      <c r="I19" s="47">
        <f>I111+I189+I267+I352+I430</f>
        <v>5438723.439999998</v>
      </c>
      <c r="J19" s="66" t="s">
        <v>30</v>
      </c>
    </row>
    <row r="20" spans="1:10" s="12" customFormat="1" ht="13.5">
      <c r="A20" s="19"/>
      <c r="B20" s="65" t="s">
        <v>7</v>
      </c>
      <c r="C20" s="51" t="s">
        <v>6</v>
      </c>
      <c r="D20" s="104">
        <f>D21+D22+D23+D24</f>
        <v>3771160</v>
      </c>
      <c r="E20" s="104">
        <f>E21+E22+E23+E24</f>
        <v>3667128.1899999995</v>
      </c>
      <c r="F20" s="104">
        <f>F21+F22+F23+F24</f>
        <v>2444617.68</v>
      </c>
      <c r="G20" s="104">
        <f>G21+G22+G23+G24</f>
        <v>2750921.0800000005</v>
      </c>
      <c r="H20" s="49" t="s">
        <v>30</v>
      </c>
      <c r="I20" s="104">
        <f>I21+I22+I23+I24</f>
        <v>2750921.0800000005</v>
      </c>
      <c r="J20" s="66" t="s">
        <v>30</v>
      </c>
    </row>
    <row r="21" spans="1:18" s="12" customFormat="1" ht="26.25">
      <c r="A21" s="36"/>
      <c r="B21" s="107" t="s">
        <v>175</v>
      </c>
      <c r="C21" s="86" t="s">
        <v>47</v>
      </c>
      <c r="D21" s="52">
        <f aca="true" t="shared" si="3" ref="D21:G25">D113+D191+D269+D354+D432</f>
        <v>327480</v>
      </c>
      <c r="E21" s="52">
        <f t="shared" si="3"/>
        <v>325765.95999999996</v>
      </c>
      <c r="F21" s="52">
        <f t="shared" si="3"/>
        <v>214876.58999999997</v>
      </c>
      <c r="G21" s="52">
        <f t="shared" si="3"/>
        <v>241880.91</v>
      </c>
      <c r="H21" s="49" t="s">
        <v>30</v>
      </c>
      <c r="I21" s="52">
        <f aca="true" t="shared" si="4" ref="I21:I29">I113+I191+I269+I354+I432</f>
        <v>241880.91</v>
      </c>
      <c r="J21" s="66" t="s">
        <v>30</v>
      </c>
      <c r="K21" s="154"/>
      <c r="L21" s="155"/>
      <c r="M21" s="154"/>
      <c r="N21" s="155"/>
      <c r="O21" s="154"/>
      <c r="P21" s="155"/>
      <c r="Q21" s="154"/>
      <c r="R21" s="155"/>
    </row>
    <row r="22" spans="1:10" s="3" customFormat="1" ht="25.5" customHeight="1">
      <c r="A22" s="18"/>
      <c r="B22" s="107" t="s">
        <v>176</v>
      </c>
      <c r="C22" s="86" t="s">
        <v>37</v>
      </c>
      <c r="D22" s="52">
        <f t="shared" si="3"/>
        <v>2831143</v>
      </c>
      <c r="E22" s="52">
        <f t="shared" si="3"/>
        <v>2729904.26</v>
      </c>
      <c r="F22" s="52">
        <f t="shared" si="3"/>
        <v>1820430.87</v>
      </c>
      <c r="G22" s="52">
        <f t="shared" si="3"/>
        <v>2048285.87</v>
      </c>
      <c r="H22" s="49" t="s">
        <v>30</v>
      </c>
      <c r="I22" s="52">
        <f t="shared" si="4"/>
        <v>2048285.87</v>
      </c>
      <c r="J22" s="66" t="s">
        <v>30</v>
      </c>
    </row>
    <row r="23" spans="1:10" s="12" customFormat="1" ht="26.25">
      <c r="A23" s="19"/>
      <c r="B23" s="107" t="s">
        <v>177</v>
      </c>
      <c r="C23" s="86" t="s">
        <v>1</v>
      </c>
      <c r="D23" s="52">
        <f t="shared" si="3"/>
        <v>419415</v>
      </c>
      <c r="E23" s="52">
        <f t="shared" si="3"/>
        <v>419064.73999999976</v>
      </c>
      <c r="F23" s="52">
        <f t="shared" si="3"/>
        <v>279227.45000000007</v>
      </c>
      <c r="G23" s="52">
        <f t="shared" si="3"/>
        <v>314171.52000000025</v>
      </c>
      <c r="H23" s="49" t="s">
        <v>30</v>
      </c>
      <c r="I23" s="52">
        <f t="shared" si="4"/>
        <v>314171.52000000025</v>
      </c>
      <c r="J23" s="66" t="s">
        <v>30</v>
      </c>
    </row>
    <row r="24" spans="1:10" s="12" customFormat="1" ht="16.5" customHeight="1">
      <c r="A24" s="19"/>
      <c r="B24" s="107" t="s">
        <v>178</v>
      </c>
      <c r="C24" s="52" t="s">
        <v>26</v>
      </c>
      <c r="D24" s="52">
        <f t="shared" si="3"/>
        <v>193122</v>
      </c>
      <c r="E24" s="52">
        <f t="shared" si="3"/>
        <v>192393.23</v>
      </c>
      <c r="F24" s="52">
        <f t="shared" si="3"/>
        <v>130082.77</v>
      </c>
      <c r="G24" s="52">
        <f t="shared" si="3"/>
        <v>146582.78</v>
      </c>
      <c r="H24" s="49" t="s">
        <v>30</v>
      </c>
      <c r="I24" s="52">
        <f t="shared" si="4"/>
        <v>146582.78</v>
      </c>
      <c r="J24" s="66" t="s">
        <v>30</v>
      </c>
    </row>
    <row r="25" spans="1:10" s="3" customFormat="1" ht="18.75" customHeight="1">
      <c r="A25" s="18"/>
      <c r="B25" s="68" t="s">
        <v>8</v>
      </c>
      <c r="C25" s="51" t="s">
        <v>2</v>
      </c>
      <c r="D25" s="104">
        <f t="shared" si="3"/>
        <v>5683869</v>
      </c>
      <c r="E25" s="104">
        <f t="shared" si="3"/>
        <v>5683869</v>
      </c>
      <c r="F25" s="104">
        <f t="shared" si="3"/>
        <v>5078207.97</v>
      </c>
      <c r="G25" s="104">
        <f t="shared" si="3"/>
        <v>5381335.260000001</v>
      </c>
      <c r="H25" s="47">
        <f>H117+H195+H273+H358+H436</f>
        <v>409333.27</v>
      </c>
      <c r="I25" s="104">
        <f t="shared" si="4"/>
        <v>5381335.260000001</v>
      </c>
      <c r="J25" s="109">
        <f>J117+J195+J273+J358+J436</f>
        <v>409333.27</v>
      </c>
    </row>
    <row r="26" spans="1:10" s="12" customFormat="1" ht="27.75" customHeight="1" hidden="1">
      <c r="A26" s="19"/>
      <c r="B26" s="105"/>
      <c r="C26" s="122" t="s">
        <v>164</v>
      </c>
      <c r="D26" s="52"/>
      <c r="E26" s="52"/>
      <c r="F26" s="52">
        <f>F118+F196+F274+F359+F437</f>
        <v>353100.53</v>
      </c>
      <c r="G26" s="52">
        <f>G118+G196+G274+G359+G437</f>
        <v>159271</v>
      </c>
      <c r="H26" s="156">
        <f>H118+H196+H274+H359+H437</f>
        <v>193819.25</v>
      </c>
      <c r="I26" s="52">
        <f t="shared" si="4"/>
        <v>159271</v>
      </c>
      <c r="J26" s="121">
        <f>J118+J196+J274+J359+J437</f>
        <v>193819.25</v>
      </c>
    </row>
    <row r="27" spans="1:10" s="3" customFormat="1" ht="25.5" customHeight="1">
      <c r="A27" s="18"/>
      <c r="B27" s="68" t="s">
        <v>9</v>
      </c>
      <c r="C27" s="48" t="s">
        <v>12</v>
      </c>
      <c r="D27" s="104">
        <f aca="true" t="shared" si="5" ref="D27:G34">D119+D197+D275+D360+D438</f>
        <v>33113864</v>
      </c>
      <c r="E27" s="104">
        <f t="shared" si="5"/>
        <v>33147569.960000005</v>
      </c>
      <c r="F27" s="104">
        <f t="shared" si="5"/>
        <v>22196422.77</v>
      </c>
      <c r="G27" s="104">
        <f t="shared" si="5"/>
        <v>24959665.82999997</v>
      </c>
      <c r="H27" s="49" t="s">
        <v>30</v>
      </c>
      <c r="I27" s="104">
        <f t="shared" si="4"/>
        <v>24959665.82999997</v>
      </c>
      <c r="J27" s="71" t="s">
        <v>30</v>
      </c>
    </row>
    <row r="28" spans="1:10" s="3" customFormat="1" ht="15.75" customHeight="1">
      <c r="A28" s="18"/>
      <c r="B28" s="68" t="s">
        <v>40</v>
      </c>
      <c r="C28" s="47" t="s">
        <v>13</v>
      </c>
      <c r="D28" s="104">
        <f t="shared" si="5"/>
        <v>130305</v>
      </c>
      <c r="E28" s="104">
        <f t="shared" si="5"/>
        <v>228276.97000000003</v>
      </c>
      <c r="F28" s="104">
        <f t="shared" si="5"/>
        <v>161179.38</v>
      </c>
      <c r="G28" s="104">
        <f t="shared" si="5"/>
        <v>177772.37</v>
      </c>
      <c r="H28" s="49" t="s">
        <v>30</v>
      </c>
      <c r="I28" s="104">
        <f t="shared" si="4"/>
        <v>177772.37</v>
      </c>
      <c r="J28" s="71" t="s">
        <v>30</v>
      </c>
    </row>
    <row r="29" spans="1:10" s="3" customFormat="1" ht="12.75">
      <c r="A29" s="18"/>
      <c r="B29" s="68" t="s">
        <v>42</v>
      </c>
      <c r="C29" s="50" t="s">
        <v>48</v>
      </c>
      <c r="D29" s="104">
        <f t="shared" si="5"/>
        <v>717363</v>
      </c>
      <c r="E29" s="104">
        <f t="shared" si="5"/>
        <v>734333.26</v>
      </c>
      <c r="F29" s="104">
        <f t="shared" si="5"/>
        <v>488553.5399999999</v>
      </c>
      <c r="G29" s="104">
        <f t="shared" si="5"/>
        <v>548803.8099999999</v>
      </c>
      <c r="H29" s="47">
        <f>H121+H199+H277+H362+H440</f>
        <v>1565</v>
      </c>
      <c r="I29" s="104">
        <f t="shared" si="4"/>
        <v>548803.8099999999</v>
      </c>
      <c r="J29" s="157">
        <f>J121+J199+J277+J362+J440</f>
        <v>1565</v>
      </c>
    </row>
    <row r="30" spans="1:10" s="3" customFormat="1" ht="12.75">
      <c r="A30" s="18"/>
      <c r="B30" s="68" t="s">
        <v>43</v>
      </c>
      <c r="C30" s="50" t="s">
        <v>115</v>
      </c>
      <c r="D30" s="104">
        <f t="shared" si="5"/>
        <v>118344</v>
      </c>
      <c r="E30" s="104">
        <f t="shared" si="5"/>
        <v>0</v>
      </c>
      <c r="F30" s="104">
        <f t="shared" si="5"/>
        <v>0</v>
      </c>
      <c r="G30" s="104">
        <f t="shared" si="5"/>
        <v>0</v>
      </c>
      <c r="H30" s="47">
        <f>H122+H200+H278+H363+H441</f>
        <v>0</v>
      </c>
      <c r="I30" s="104"/>
      <c r="J30" s="71"/>
    </row>
    <row r="31" spans="1:10" s="3" customFormat="1" ht="25.5">
      <c r="A31" s="18"/>
      <c r="B31" s="68" t="s">
        <v>44</v>
      </c>
      <c r="C31" s="48" t="s">
        <v>23</v>
      </c>
      <c r="D31" s="104">
        <f t="shared" si="5"/>
        <v>944302</v>
      </c>
      <c r="E31" s="104">
        <f t="shared" si="5"/>
        <v>944820.98</v>
      </c>
      <c r="F31" s="104">
        <f t="shared" si="5"/>
        <v>623018.37</v>
      </c>
      <c r="G31" s="104">
        <f t="shared" si="5"/>
        <v>701209.4199999999</v>
      </c>
      <c r="H31" s="49" t="s">
        <v>30</v>
      </c>
      <c r="I31" s="104">
        <f>I123+I201+I279+I364+I442</f>
        <v>701209.4199999999</v>
      </c>
      <c r="J31" s="71" t="s">
        <v>30</v>
      </c>
    </row>
    <row r="32" spans="1:10" s="3" customFormat="1" ht="25.5">
      <c r="A32" s="18"/>
      <c r="B32" s="68" t="s">
        <v>49</v>
      </c>
      <c r="C32" s="48" t="s">
        <v>34</v>
      </c>
      <c r="D32" s="104">
        <f t="shared" si="5"/>
        <v>77431</v>
      </c>
      <c r="E32" s="104">
        <f t="shared" si="5"/>
        <v>77431</v>
      </c>
      <c r="F32" s="104">
        <f t="shared" si="5"/>
        <v>29330.620000000003</v>
      </c>
      <c r="G32" s="104">
        <f t="shared" si="5"/>
        <v>31285.96</v>
      </c>
      <c r="H32" s="49" t="s">
        <v>30</v>
      </c>
      <c r="I32" s="104">
        <f>I124+I202+I280+I365+I443</f>
        <v>31285.96</v>
      </c>
      <c r="J32" s="71" t="s">
        <v>30</v>
      </c>
    </row>
    <row r="33" spans="1:10" s="3" customFormat="1" ht="12.75">
      <c r="A33" s="18"/>
      <c r="B33" s="68" t="s">
        <v>67</v>
      </c>
      <c r="C33" s="69" t="s">
        <v>22</v>
      </c>
      <c r="D33" s="104">
        <f t="shared" si="5"/>
        <v>18303154</v>
      </c>
      <c r="E33" s="104">
        <f t="shared" si="5"/>
        <v>18084836</v>
      </c>
      <c r="F33" s="104">
        <f t="shared" si="5"/>
        <v>11672136.78</v>
      </c>
      <c r="G33" s="104">
        <f t="shared" si="5"/>
        <v>13482721.84</v>
      </c>
      <c r="H33" s="49" t="s">
        <v>30</v>
      </c>
      <c r="I33" s="104">
        <f>I125+I203+I281+I366+I444</f>
        <v>13046649.34</v>
      </c>
      <c r="J33" s="71" t="s">
        <v>30</v>
      </c>
    </row>
    <row r="34" spans="1:10" s="12" customFormat="1" ht="25.5" customHeight="1" hidden="1">
      <c r="A34" s="19"/>
      <c r="B34" s="105"/>
      <c r="C34" s="106" t="s">
        <v>140</v>
      </c>
      <c r="D34" s="52"/>
      <c r="E34" s="52"/>
      <c r="F34" s="52">
        <f t="shared" si="5"/>
        <v>1033865.67</v>
      </c>
      <c r="G34" s="52">
        <f t="shared" si="5"/>
        <v>1264263.67</v>
      </c>
      <c r="H34" s="49" t="s">
        <v>30</v>
      </c>
      <c r="I34" s="52">
        <f>I126+I204+I282+I367+I445</f>
        <v>1264263.67</v>
      </c>
      <c r="J34" s="66" t="s">
        <v>30</v>
      </c>
    </row>
    <row r="35" spans="1:10" s="3" customFormat="1" ht="27.75" customHeight="1">
      <c r="A35" s="158"/>
      <c r="B35" s="68" t="s">
        <v>75</v>
      </c>
      <c r="C35" s="70" t="s">
        <v>41</v>
      </c>
      <c r="D35" s="104">
        <f>D36+D37</f>
        <v>7669732</v>
      </c>
      <c r="E35" s="104">
        <f>E36+E37</f>
        <v>7415516</v>
      </c>
      <c r="F35" s="104">
        <f>F36+F37</f>
        <v>4549973.230000001</v>
      </c>
      <c r="G35" s="104">
        <f>G36+G37</f>
        <v>6056408.649999999</v>
      </c>
      <c r="H35" s="47">
        <f>H127+H205+H283+H368+H446</f>
        <v>1231.45</v>
      </c>
      <c r="I35" s="104">
        <f>I36+I37</f>
        <v>5088648.43</v>
      </c>
      <c r="J35" s="109">
        <f>J37</f>
        <v>1231.45</v>
      </c>
    </row>
    <row r="36" spans="1:10" s="152" customFormat="1" ht="37.5" customHeight="1">
      <c r="A36" s="146"/>
      <c r="B36" s="147" t="s">
        <v>179</v>
      </c>
      <c r="C36" s="148" t="s">
        <v>50</v>
      </c>
      <c r="D36" s="149">
        <f aca="true" t="shared" si="6" ref="D36:G37">D128+D206+D284+D369+D447</f>
        <v>7536694</v>
      </c>
      <c r="E36" s="149">
        <f>E128+E206+E284+E369+E447</f>
        <v>7282725</v>
      </c>
      <c r="F36" s="149">
        <f>F128+F206+F284+F369+F447</f>
        <v>4472011.500000001</v>
      </c>
      <c r="G36" s="149">
        <f t="shared" si="6"/>
        <v>5975694.34</v>
      </c>
      <c r="H36" s="150" t="s">
        <v>30</v>
      </c>
      <c r="I36" s="149">
        <f>I128+I206+I284+I369+I447</f>
        <v>5007934.12</v>
      </c>
      <c r="J36" s="151" t="s">
        <v>30</v>
      </c>
    </row>
    <row r="37" spans="1:10" s="152" customFormat="1" ht="47.25" customHeight="1">
      <c r="A37" s="153"/>
      <c r="B37" s="147" t="s">
        <v>180</v>
      </c>
      <c r="C37" s="148" t="s">
        <v>51</v>
      </c>
      <c r="D37" s="149">
        <f t="shared" si="6"/>
        <v>133038</v>
      </c>
      <c r="E37" s="149">
        <f>E129+E207+E285+E370+E448</f>
        <v>132791</v>
      </c>
      <c r="F37" s="149">
        <f>F129+F207+F285+F370+F448</f>
        <v>77961.73</v>
      </c>
      <c r="G37" s="149">
        <f t="shared" si="6"/>
        <v>80714.31</v>
      </c>
      <c r="H37" s="149">
        <f>H129+H207+H285+H370+H448</f>
        <v>1231.45</v>
      </c>
      <c r="I37" s="149">
        <f>I129+I207+I285+I370+I448</f>
        <v>80714.31</v>
      </c>
      <c r="J37" s="170">
        <f>J129+J207+J285+J370+J448</f>
        <v>1231.45</v>
      </c>
    </row>
    <row r="38" spans="1:10" s="3" customFormat="1" ht="25.5">
      <c r="A38" s="18"/>
      <c r="B38" s="65" t="s">
        <v>77</v>
      </c>
      <c r="C38" s="67" t="s">
        <v>171</v>
      </c>
      <c r="D38" s="104"/>
      <c r="E38" s="104"/>
      <c r="F38" s="104">
        <f>F286</f>
        <v>529.92</v>
      </c>
      <c r="G38" s="104">
        <f>G286</f>
        <v>529.92</v>
      </c>
      <c r="H38" s="53"/>
      <c r="I38" s="104">
        <f>I286</f>
        <v>529.92</v>
      </c>
      <c r="J38" s="71"/>
    </row>
    <row r="39" spans="1:10" s="3" customFormat="1" ht="25.5">
      <c r="A39" s="18"/>
      <c r="B39" s="65" t="s">
        <v>101</v>
      </c>
      <c r="C39" s="67" t="s">
        <v>145</v>
      </c>
      <c r="D39" s="104">
        <v>819862</v>
      </c>
      <c r="E39" s="104">
        <v>819862</v>
      </c>
      <c r="F39" s="104">
        <v>349980</v>
      </c>
      <c r="G39" s="104">
        <v>385975.43</v>
      </c>
      <c r="H39" s="53" t="s">
        <v>30</v>
      </c>
      <c r="I39" s="104">
        <v>385975.43</v>
      </c>
      <c r="J39" s="71" t="s">
        <v>30</v>
      </c>
    </row>
    <row r="40" spans="1:10" s="3" customFormat="1" ht="25.5">
      <c r="A40" s="18"/>
      <c r="B40" s="65" t="s">
        <v>116</v>
      </c>
      <c r="C40" s="67" t="s">
        <v>119</v>
      </c>
      <c r="D40" s="104">
        <f>D131+D209+D288+D372+D450</f>
        <v>360500</v>
      </c>
      <c r="E40" s="104">
        <f>E131+E209+E288+E372+E450</f>
        <v>360500</v>
      </c>
      <c r="F40" s="104">
        <f>F131+F209+F288+F372+F450</f>
        <v>0</v>
      </c>
      <c r="G40" s="104">
        <f>G131+G209+G288+G372+G450</f>
        <v>0</v>
      </c>
      <c r="H40" s="53" t="s">
        <v>30</v>
      </c>
      <c r="I40" s="104">
        <f>I131+I209+I288+I372+I450</f>
        <v>0</v>
      </c>
      <c r="J40" s="71" t="s">
        <v>30</v>
      </c>
    </row>
    <row r="41" spans="1:10" s="3" customFormat="1" ht="13.5" customHeight="1">
      <c r="A41" s="18"/>
      <c r="B41" s="65" t="s">
        <v>118</v>
      </c>
      <c r="C41" s="70" t="s">
        <v>84</v>
      </c>
      <c r="D41" s="104">
        <f>D132+D210+D289+D373+D451</f>
        <v>4668345</v>
      </c>
      <c r="E41" s="104">
        <f>E132+E210+E289+E373+E451</f>
        <v>4668345</v>
      </c>
      <c r="F41" s="49" t="s">
        <v>30</v>
      </c>
      <c r="G41" s="49" t="s">
        <v>30</v>
      </c>
      <c r="H41" s="49" t="s">
        <v>30</v>
      </c>
      <c r="I41" s="49" t="s">
        <v>30</v>
      </c>
      <c r="J41" s="66" t="s">
        <v>30</v>
      </c>
    </row>
    <row r="42" spans="1:10" s="3" customFormat="1" ht="13.5" customHeight="1">
      <c r="A42" s="18"/>
      <c r="B42" s="65" t="s">
        <v>120</v>
      </c>
      <c r="C42" s="70" t="s">
        <v>132</v>
      </c>
      <c r="D42" s="104">
        <v>495001</v>
      </c>
      <c r="E42" s="104">
        <v>495001</v>
      </c>
      <c r="F42" s="49" t="s">
        <v>30</v>
      </c>
      <c r="G42" s="49" t="s">
        <v>30</v>
      </c>
      <c r="H42" s="49" t="s">
        <v>30</v>
      </c>
      <c r="I42" s="49" t="s">
        <v>30</v>
      </c>
      <c r="J42" s="66" t="s">
        <v>30</v>
      </c>
    </row>
    <row r="43" spans="1:10" s="3" customFormat="1" ht="23.25" customHeight="1">
      <c r="A43" s="18"/>
      <c r="B43" s="65" t="s">
        <v>135</v>
      </c>
      <c r="C43" s="70" t="s">
        <v>133</v>
      </c>
      <c r="D43" s="104">
        <v>-575212</v>
      </c>
      <c r="E43" s="104">
        <v>-575212</v>
      </c>
      <c r="F43" s="49" t="s">
        <v>30</v>
      </c>
      <c r="G43" s="49" t="s">
        <v>30</v>
      </c>
      <c r="H43" s="49" t="s">
        <v>30</v>
      </c>
      <c r="I43" s="49" t="s">
        <v>30</v>
      </c>
      <c r="J43" s="66" t="s">
        <v>30</v>
      </c>
    </row>
    <row r="44" spans="1:10" s="3" customFormat="1" ht="13.5" customHeight="1">
      <c r="A44" s="18"/>
      <c r="B44" s="197" t="s">
        <v>121</v>
      </c>
      <c r="C44" s="198"/>
      <c r="D44" s="49" t="s">
        <v>30</v>
      </c>
      <c r="E44" s="49" t="s">
        <v>30</v>
      </c>
      <c r="F44" s="54">
        <f>F133+F211+F290+F374+F452</f>
        <v>9669884.149999999</v>
      </c>
      <c r="G44" s="49" t="s">
        <v>30</v>
      </c>
      <c r="H44" s="49" t="s">
        <v>30</v>
      </c>
      <c r="I44" s="49" t="s">
        <v>30</v>
      </c>
      <c r="J44" s="66" t="s">
        <v>30</v>
      </c>
    </row>
    <row r="45" spans="1:10" s="3" customFormat="1" ht="14.25" customHeight="1">
      <c r="A45" s="18"/>
      <c r="B45" s="197" t="s">
        <v>35</v>
      </c>
      <c r="C45" s="198"/>
      <c r="D45" s="49" t="s">
        <v>30</v>
      </c>
      <c r="E45" s="49" t="s">
        <v>30</v>
      </c>
      <c r="F45" s="55" t="s">
        <v>30</v>
      </c>
      <c r="G45" s="54">
        <f>G134+G212+G291+G375+G453</f>
        <v>0</v>
      </c>
      <c r="H45" s="54"/>
      <c r="I45" s="54">
        <f>I134+I212+I291+I375+I453</f>
        <v>0</v>
      </c>
      <c r="J45" s="66"/>
    </row>
    <row r="46" spans="1:10" s="3" customFormat="1" ht="25.5" customHeight="1" thickBot="1">
      <c r="A46" s="18"/>
      <c r="B46" s="199" t="s">
        <v>46</v>
      </c>
      <c r="C46" s="200"/>
      <c r="D46" s="49" t="s">
        <v>30</v>
      </c>
      <c r="E46" s="49" t="s">
        <v>30</v>
      </c>
      <c r="F46" s="60">
        <f>F135+F213+F292+F376+F454</f>
        <v>-2404.59</v>
      </c>
      <c r="G46" s="49" t="s">
        <v>30</v>
      </c>
      <c r="H46" s="49" t="s">
        <v>30</v>
      </c>
      <c r="I46" s="49" t="s">
        <v>30</v>
      </c>
      <c r="J46" s="66" t="s">
        <v>30</v>
      </c>
    </row>
    <row r="47" spans="1:10" s="3" customFormat="1" ht="20.25" customHeight="1" thickBot="1" thickTop="1">
      <c r="A47" s="18"/>
      <c r="B47" s="195" t="s">
        <v>88</v>
      </c>
      <c r="C47" s="195"/>
      <c r="D47" s="195"/>
      <c r="E47" s="195"/>
      <c r="F47" s="195"/>
      <c r="G47" s="195"/>
      <c r="H47" s="195"/>
      <c r="I47" s="195"/>
      <c r="J47" s="195"/>
    </row>
    <row r="48" spans="1:12" s="3" customFormat="1" ht="39" customHeight="1" thickTop="1">
      <c r="A48" s="18"/>
      <c r="B48" s="201" t="s">
        <v>159</v>
      </c>
      <c r="C48" s="211"/>
      <c r="D48" s="159">
        <f>D49+D50+D52+D54+D55+D56+D57+D51</f>
        <v>45928375</v>
      </c>
      <c r="E48" s="159">
        <f>E49+E50+E52+E54+E55+E56+E57+E51</f>
        <v>45611451.97</v>
      </c>
      <c r="F48" s="159">
        <f>F49+F50+F54+F55+F56+F58+F60+F51+F52</f>
        <v>35017723.650000006</v>
      </c>
      <c r="G48" s="159">
        <f>G49+G50+G54+G55+G56+G59+G51+G52</f>
        <v>42198143.37</v>
      </c>
      <c r="H48" s="80" t="s">
        <v>30</v>
      </c>
      <c r="I48" s="159">
        <f>I49+I50+I54+I55+I56+I59+I51+I52</f>
        <v>40280259.20999999</v>
      </c>
      <c r="J48" s="171" t="s">
        <v>30</v>
      </c>
      <c r="L48" s="78"/>
    </row>
    <row r="49" spans="1:10" s="3" customFormat="1" ht="42" customHeight="1">
      <c r="A49" s="18"/>
      <c r="B49" s="53" t="s">
        <v>10</v>
      </c>
      <c r="C49" s="58" t="s">
        <v>122</v>
      </c>
      <c r="D49" s="81">
        <f aca="true" t="shared" si="7" ref="D49:G50">D138+D216+D295+D379+D457</f>
        <v>31011611</v>
      </c>
      <c r="E49" s="81">
        <f t="shared" si="7"/>
        <v>31009096</v>
      </c>
      <c r="F49" s="81">
        <f t="shared" si="7"/>
        <v>21846503.46</v>
      </c>
      <c r="G49" s="81">
        <f t="shared" si="7"/>
        <v>25012480.380000003</v>
      </c>
      <c r="H49" s="108" t="s">
        <v>30</v>
      </c>
      <c r="I49" s="81">
        <f>I138+I216+I295+I379+I457</f>
        <v>23351672.689999998</v>
      </c>
      <c r="J49" s="172" t="s">
        <v>30</v>
      </c>
    </row>
    <row r="50" spans="1:10" s="3" customFormat="1" ht="17.25" customHeight="1">
      <c r="A50" s="18"/>
      <c r="B50" s="53" t="s">
        <v>11</v>
      </c>
      <c r="C50" s="58" t="s">
        <v>53</v>
      </c>
      <c r="D50" s="81">
        <f t="shared" si="7"/>
        <v>2329970</v>
      </c>
      <c r="E50" s="81">
        <f t="shared" si="7"/>
        <v>2329970</v>
      </c>
      <c r="F50" s="81">
        <f t="shared" si="7"/>
        <v>1485865.25</v>
      </c>
      <c r="G50" s="81">
        <f t="shared" si="7"/>
        <v>1638262.4300000002</v>
      </c>
      <c r="H50" s="108" t="s">
        <v>30</v>
      </c>
      <c r="I50" s="81">
        <f>I139+I217+I296+I380+I458</f>
        <v>1630954.6600000001</v>
      </c>
      <c r="J50" s="172" t="s">
        <v>30</v>
      </c>
    </row>
    <row r="51" spans="1:10" s="3" customFormat="1" ht="17.25" customHeight="1">
      <c r="A51" s="18"/>
      <c r="B51" s="53" t="s">
        <v>90</v>
      </c>
      <c r="C51" s="58" t="s">
        <v>142</v>
      </c>
      <c r="D51" s="81">
        <f aca="true" t="shared" si="8" ref="D51:I52">D297</f>
        <v>6859822</v>
      </c>
      <c r="E51" s="81">
        <f t="shared" si="8"/>
        <v>6859822</v>
      </c>
      <c r="F51" s="81">
        <f t="shared" si="8"/>
        <v>6303983.279999999</v>
      </c>
      <c r="G51" s="81">
        <f t="shared" si="8"/>
        <v>10700673.759999998</v>
      </c>
      <c r="H51" s="108" t="s">
        <v>30</v>
      </c>
      <c r="I51" s="81">
        <f t="shared" si="8"/>
        <v>10700673.759999998</v>
      </c>
      <c r="J51" s="172" t="s">
        <v>30</v>
      </c>
    </row>
    <row r="52" spans="1:10" s="3" customFormat="1" ht="17.25" customHeight="1">
      <c r="A52" s="18"/>
      <c r="B52" s="53" t="s">
        <v>91</v>
      </c>
      <c r="C52" s="58" t="s">
        <v>143</v>
      </c>
      <c r="D52" s="81">
        <f t="shared" si="8"/>
        <v>934631</v>
      </c>
      <c r="E52" s="81">
        <f t="shared" si="8"/>
        <v>934631</v>
      </c>
      <c r="F52" s="81">
        <f t="shared" si="8"/>
        <v>891935.8200000001</v>
      </c>
      <c r="G52" s="81">
        <f t="shared" si="8"/>
        <v>1610725.58</v>
      </c>
      <c r="H52" s="108" t="s">
        <v>30</v>
      </c>
      <c r="I52" s="81">
        <f t="shared" si="8"/>
        <v>1610725.58</v>
      </c>
      <c r="J52" s="172" t="s">
        <v>30</v>
      </c>
    </row>
    <row r="53" spans="1:10" s="12" customFormat="1" ht="43.5" customHeight="1" hidden="1">
      <c r="A53" s="19"/>
      <c r="B53" s="49"/>
      <c r="C53" s="120" t="s">
        <v>170</v>
      </c>
      <c r="D53" s="86">
        <f>D140+D218+D299+D381+D459</f>
        <v>0</v>
      </c>
      <c r="E53" s="86">
        <f>E140+E218+E299+E381+E459</f>
        <v>0</v>
      </c>
      <c r="F53" s="86">
        <f>F140+F218+F299+F381+F459</f>
        <v>201331</v>
      </c>
      <c r="G53" s="86">
        <f>G140+G218+G299+G381+G459</f>
        <v>207360</v>
      </c>
      <c r="H53" s="108" t="s">
        <v>30</v>
      </c>
      <c r="I53" s="86">
        <f>I140+I218+I299+I381+I459</f>
        <v>207360</v>
      </c>
      <c r="J53" s="172" t="s">
        <v>30</v>
      </c>
    </row>
    <row r="54" spans="1:10" s="3" customFormat="1" ht="17.25" customHeight="1">
      <c r="A54" s="18"/>
      <c r="B54" s="53" t="s">
        <v>97</v>
      </c>
      <c r="C54" s="58" t="s">
        <v>98</v>
      </c>
      <c r="D54" s="81">
        <f aca="true" t="shared" si="9" ref="D54:G56">D300</f>
        <v>58091</v>
      </c>
      <c r="E54" s="81">
        <f t="shared" si="9"/>
        <v>58091</v>
      </c>
      <c r="F54" s="81">
        <f t="shared" si="9"/>
        <v>28519.170000000002</v>
      </c>
      <c r="G54" s="81">
        <f t="shared" si="9"/>
        <v>31871.52</v>
      </c>
      <c r="H54" s="108" t="s">
        <v>30</v>
      </c>
      <c r="I54" s="81">
        <f>I300</f>
        <v>31871.52</v>
      </c>
      <c r="J54" s="172" t="s">
        <v>30</v>
      </c>
    </row>
    <row r="55" spans="1:10" s="3" customFormat="1" ht="17.25" customHeight="1">
      <c r="A55" s="18"/>
      <c r="B55" s="53" t="s">
        <v>102</v>
      </c>
      <c r="C55" s="58" t="s">
        <v>89</v>
      </c>
      <c r="D55" s="81">
        <f t="shared" si="9"/>
        <v>703257</v>
      </c>
      <c r="E55" s="81">
        <f t="shared" si="9"/>
        <v>703256.97</v>
      </c>
      <c r="F55" s="81">
        <f t="shared" si="9"/>
        <v>233466</v>
      </c>
      <c r="G55" s="81">
        <f t="shared" si="9"/>
        <v>483234.7</v>
      </c>
      <c r="H55" s="108" t="s">
        <v>30</v>
      </c>
      <c r="I55" s="81">
        <f>I301</f>
        <v>233466</v>
      </c>
      <c r="J55" s="172" t="s">
        <v>30</v>
      </c>
    </row>
    <row r="56" spans="1:10" s="3" customFormat="1" ht="17.25" customHeight="1">
      <c r="A56" s="18"/>
      <c r="B56" s="53" t="s">
        <v>134</v>
      </c>
      <c r="C56" s="58" t="s">
        <v>92</v>
      </c>
      <c r="D56" s="81">
        <f t="shared" si="9"/>
        <v>3942269</v>
      </c>
      <c r="E56" s="81">
        <f t="shared" si="9"/>
        <v>3627861</v>
      </c>
      <c r="F56" s="81">
        <f t="shared" si="9"/>
        <v>3035303</v>
      </c>
      <c r="G56" s="81">
        <f t="shared" si="9"/>
        <v>2720895</v>
      </c>
      <c r="H56" s="108" t="s">
        <v>30</v>
      </c>
      <c r="I56" s="81">
        <f>I302</f>
        <v>2720895</v>
      </c>
      <c r="J56" s="172" t="s">
        <v>30</v>
      </c>
    </row>
    <row r="57" spans="1:10" s="3" customFormat="1" ht="17.25" customHeight="1">
      <c r="A57" s="18"/>
      <c r="B57" s="53" t="s">
        <v>150</v>
      </c>
      <c r="C57" s="58" t="s">
        <v>132</v>
      </c>
      <c r="D57" s="81">
        <v>88724</v>
      </c>
      <c r="E57" s="81">
        <v>88724</v>
      </c>
      <c r="F57" s="81"/>
      <c r="G57" s="81"/>
      <c r="H57" s="108"/>
      <c r="I57" s="81"/>
      <c r="J57" s="172"/>
    </row>
    <row r="58" spans="1:10" s="3" customFormat="1" ht="18" customHeight="1">
      <c r="A58" s="18"/>
      <c r="B58" s="198" t="s">
        <v>121</v>
      </c>
      <c r="C58" s="198"/>
      <c r="D58" s="82" t="s">
        <v>30</v>
      </c>
      <c r="E58" s="82" t="s">
        <v>30</v>
      </c>
      <c r="F58" s="83">
        <f>F141+F219+F303+F382+F460</f>
        <v>1192147.6700000002</v>
      </c>
      <c r="G58" s="82" t="s">
        <v>30</v>
      </c>
      <c r="H58" s="82" t="s">
        <v>30</v>
      </c>
      <c r="I58" s="82" t="s">
        <v>30</v>
      </c>
      <c r="J58" s="173" t="s">
        <v>30</v>
      </c>
    </row>
    <row r="59" spans="1:10" s="3" customFormat="1" ht="17.25" customHeight="1">
      <c r="A59" s="18"/>
      <c r="B59" s="198" t="s">
        <v>35</v>
      </c>
      <c r="C59" s="198"/>
      <c r="D59" s="82" t="s">
        <v>30</v>
      </c>
      <c r="E59" s="82" t="s">
        <v>30</v>
      </c>
      <c r="F59" s="76" t="s">
        <v>30</v>
      </c>
      <c r="G59" s="82">
        <f>G142+G220+G304+G383+G461</f>
        <v>0</v>
      </c>
      <c r="H59" s="82" t="s">
        <v>30</v>
      </c>
      <c r="I59" s="82">
        <f>I142+I220+I304+I383+I461</f>
        <v>0</v>
      </c>
      <c r="J59" s="173" t="s">
        <v>30</v>
      </c>
    </row>
    <row r="60" spans="1:10" s="3" customFormat="1" ht="30" customHeight="1" thickBot="1">
      <c r="A60" s="18"/>
      <c r="B60" s="202" t="s">
        <v>46</v>
      </c>
      <c r="C60" s="202"/>
      <c r="D60" s="49" t="s">
        <v>30</v>
      </c>
      <c r="E60" s="49" t="s">
        <v>30</v>
      </c>
      <c r="F60" s="83">
        <f>F143+F221+F305+F384+F462</f>
        <v>0</v>
      </c>
      <c r="G60" s="49" t="s">
        <v>30</v>
      </c>
      <c r="H60" s="49" t="s">
        <v>30</v>
      </c>
      <c r="I60" s="49" t="s">
        <v>30</v>
      </c>
      <c r="J60" s="66" t="s">
        <v>30</v>
      </c>
    </row>
    <row r="61" spans="1:10" s="3" customFormat="1" ht="27" customHeight="1" thickBot="1" thickTop="1">
      <c r="A61" s="18"/>
      <c r="B61" s="195" t="s">
        <v>88</v>
      </c>
      <c r="C61" s="195"/>
      <c r="D61" s="195"/>
      <c r="E61" s="195"/>
      <c r="F61" s="195"/>
      <c r="G61" s="195"/>
      <c r="H61" s="195"/>
      <c r="I61" s="195"/>
      <c r="J61" s="214"/>
    </row>
    <row r="62" spans="1:13" s="3" customFormat="1" ht="44.25" customHeight="1" thickTop="1">
      <c r="A62" s="18"/>
      <c r="B62" s="201" t="s">
        <v>139</v>
      </c>
      <c r="C62" s="211"/>
      <c r="D62" s="84">
        <f>D63+D66+D67+D68+D69+D70+D80+D81+D82+D83+D84+D85+D86+D87+D90+D91+D92+D93+D94+D98+704644</f>
        <v>237169347</v>
      </c>
      <c r="E62" s="84">
        <f>E63+E66+E67+E68+E69+E70+E80+E81+E82+E83+E84+E85+E86+E87+E90+E91+E92+E93+E94+E98+704644</f>
        <v>237169347.01</v>
      </c>
      <c r="F62" s="84">
        <f>F63+F66+F67+F68+F69+F70+F80+F81+F82+F83+F84+F85+F86+F87+F95+F97+F91+F98</f>
        <v>165765109.81999996</v>
      </c>
      <c r="G62" s="84">
        <f>G63+G66+G67+G68+G69+G70+G80+G81+G82+G83+G84+G85+G86+G87+G96+G90+G91+G98</f>
        <v>167639185.61999997</v>
      </c>
      <c r="H62" s="84">
        <f>H63+H66+H67+H68+H69+H70+H80+H81+H82+H83+H84+H85+H86+H87+H90</f>
        <v>5920876.6899999995</v>
      </c>
      <c r="I62" s="84">
        <f>I63+I66+I67+I68+I69+I70+I80+I81+I82+I83+I84+I85+I86+I87+I96+I90+I91+I98</f>
        <v>166485847.71999994</v>
      </c>
      <c r="J62" s="174">
        <f>J63+J66+J67+J68+J69+J70+J80+J81+J82+J83+J84+J85+J86+J87+J90</f>
        <v>5902950.6899999995</v>
      </c>
      <c r="L62" s="78"/>
      <c r="M62" s="78"/>
    </row>
    <row r="63" spans="1:10" s="3" customFormat="1" ht="18" customHeight="1">
      <c r="A63" s="18"/>
      <c r="B63" s="65" t="s">
        <v>55</v>
      </c>
      <c r="C63" s="72" t="s">
        <v>33</v>
      </c>
      <c r="D63" s="81">
        <f aca="true" t="shared" si="10" ref="D63:J69">D146+D224+D308+D387+D465</f>
        <v>186793382</v>
      </c>
      <c r="E63" s="81">
        <f t="shared" si="10"/>
        <v>186793382</v>
      </c>
      <c r="F63" s="81">
        <f t="shared" si="10"/>
        <v>128997435.26</v>
      </c>
      <c r="G63" s="81">
        <f t="shared" si="10"/>
        <v>136865554.88</v>
      </c>
      <c r="H63" s="81">
        <f t="shared" si="10"/>
        <v>4008117.9699999993</v>
      </c>
      <c r="I63" s="81">
        <f>I146+I224+I308+I387+I465</f>
        <v>135778508.56999996</v>
      </c>
      <c r="J63" s="175">
        <f t="shared" si="10"/>
        <v>3990191.9699999993</v>
      </c>
    </row>
    <row r="64" spans="1:10" s="3" customFormat="1" ht="28.5" customHeight="1" hidden="1">
      <c r="A64" s="18"/>
      <c r="B64" s="65"/>
      <c r="C64" s="106" t="s">
        <v>164</v>
      </c>
      <c r="D64" s="86">
        <f>D147+D225+D309+D388+D466</f>
        <v>0</v>
      </c>
      <c r="E64" s="86">
        <f t="shared" si="10"/>
        <v>0</v>
      </c>
      <c r="F64" s="86">
        <f>F147+F225+F309+F388+F466</f>
        <v>676371.23</v>
      </c>
      <c r="G64" s="86">
        <f t="shared" si="10"/>
        <v>182841.55</v>
      </c>
      <c r="H64" s="86">
        <f t="shared" si="10"/>
        <v>518633.48</v>
      </c>
      <c r="I64" s="86">
        <f>I147+I225+I309+I388+I466</f>
        <v>182841.55</v>
      </c>
      <c r="J64" s="176">
        <f t="shared" si="10"/>
        <v>518633.48</v>
      </c>
    </row>
    <row r="65" spans="1:10" s="12" customFormat="1" ht="40.5" customHeight="1" hidden="1">
      <c r="A65" s="19"/>
      <c r="B65" s="107"/>
      <c r="C65" s="106" t="s">
        <v>141</v>
      </c>
      <c r="D65" s="86">
        <f>D148+D226+D310+D389+D467</f>
        <v>0</v>
      </c>
      <c r="E65" s="86">
        <f t="shared" si="10"/>
        <v>0</v>
      </c>
      <c r="F65" s="86">
        <f t="shared" si="10"/>
        <v>9443374.29</v>
      </c>
      <c r="G65" s="86">
        <f t="shared" si="10"/>
        <v>9443374.29</v>
      </c>
      <c r="H65" s="86">
        <f t="shared" si="10"/>
        <v>0</v>
      </c>
      <c r="I65" s="86">
        <f>I148+I226+I310+I389+I467</f>
        <v>9443374.29</v>
      </c>
      <c r="J65" s="176">
        <f t="shared" si="10"/>
        <v>0</v>
      </c>
    </row>
    <row r="66" spans="1:10" s="3" customFormat="1" ht="24.75" customHeight="1">
      <c r="A66" s="18"/>
      <c r="B66" s="65" t="s">
        <v>56</v>
      </c>
      <c r="C66" s="50" t="s">
        <v>31</v>
      </c>
      <c r="D66" s="81">
        <f aca="true" t="shared" si="11" ref="D66:J69">D149+D227+D311+D390+D468</f>
        <v>13238575</v>
      </c>
      <c r="E66" s="81">
        <f t="shared" si="10"/>
        <v>13238575.01</v>
      </c>
      <c r="F66" s="81">
        <f t="shared" si="10"/>
        <v>8946813.089999998</v>
      </c>
      <c r="G66" s="81">
        <f t="shared" si="10"/>
        <v>9821830.55</v>
      </c>
      <c r="H66" s="81">
        <f t="shared" si="11"/>
        <v>621636.6200000001</v>
      </c>
      <c r="I66" s="81">
        <f t="shared" si="11"/>
        <v>9755538.96</v>
      </c>
      <c r="J66" s="175">
        <f t="shared" si="11"/>
        <v>621636.6200000001</v>
      </c>
    </row>
    <row r="67" spans="1:10" s="3" customFormat="1" ht="24.75" customHeight="1">
      <c r="A67" s="18"/>
      <c r="B67" s="65" t="s">
        <v>57</v>
      </c>
      <c r="C67" s="72" t="s">
        <v>45</v>
      </c>
      <c r="D67" s="81">
        <f t="shared" si="11"/>
        <v>8797021</v>
      </c>
      <c r="E67" s="81">
        <f t="shared" si="10"/>
        <v>8797021</v>
      </c>
      <c r="F67" s="81">
        <f t="shared" si="10"/>
        <v>6299121.98</v>
      </c>
      <c r="G67" s="81">
        <f t="shared" si="10"/>
        <v>6662905.09</v>
      </c>
      <c r="H67" s="81">
        <f t="shared" si="11"/>
        <v>360409</v>
      </c>
      <c r="I67" s="81">
        <f t="shared" si="11"/>
        <v>6662905.09</v>
      </c>
      <c r="J67" s="175">
        <f t="shared" si="11"/>
        <v>360409</v>
      </c>
    </row>
    <row r="68" spans="1:10" s="3" customFormat="1" ht="25.5" customHeight="1">
      <c r="A68" s="18"/>
      <c r="B68" s="65" t="s">
        <v>58</v>
      </c>
      <c r="C68" s="72" t="s">
        <v>85</v>
      </c>
      <c r="D68" s="81">
        <f t="shared" si="11"/>
        <v>67150</v>
      </c>
      <c r="E68" s="81">
        <f t="shared" si="10"/>
        <v>67150</v>
      </c>
      <c r="F68" s="81">
        <f t="shared" si="10"/>
        <v>35602.64</v>
      </c>
      <c r="G68" s="81">
        <f t="shared" si="10"/>
        <v>36120.600000000006</v>
      </c>
      <c r="H68" s="81">
        <f t="shared" si="11"/>
        <v>120</v>
      </c>
      <c r="I68" s="81">
        <f>I151+I229+I313+I392+I470</f>
        <v>36120.600000000006</v>
      </c>
      <c r="J68" s="175">
        <f t="shared" si="11"/>
        <v>120</v>
      </c>
    </row>
    <row r="69" spans="1:10" s="3" customFormat="1" ht="12.75" customHeight="1">
      <c r="A69" s="18"/>
      <c r="B69" s="65" t="s">
        <v>59</v>
      </c>
      <c r="C69" s="72" t="s">
        <v>52</v>
      </c>
      <c r="D69" s="81">
        <f t="shared" si="11"/>
        <v>33501</v>
      </c>
      <c r="E69" s="81">
        <f t="shared" si="10"/>
        <v>33501</v>
      </c>
      <c r="F69" s="81">
        <f t="shared" si="10"/>
        <v>22489.510000000002</v>
      </c>
      <c r="G69" s="81">
        <f t="shared" si="10"/>
        <v>23708.199999999997</v>
      </c>
      <c r="H69" s="81">
        <f t="shared" si="11"/>
        <v>2996</v>
      </c>
      <c r="I69" s="81">
        <f>I152+I230+I314+I393+I471</f>
        <v>23708.199999999997</v>
      </c>
      <c r="J69" s="175">
        <f t="shared" si="11"/>
        <v>2996</v>
      </c>
    </row>
    <row r="70" spans="1:10" s="3" customFormat="1" ht="14.25" customHeight="1">
      <c r="A70" s="18"/>
      <c r="B70" s="65" t="s">
        <v>123</v>
      </c>
      <c r="C70" s="56" t="s">
        <v>82</v>
      </c>
      <c r="D70" s="81">
        <f>D72+D73+D78+D77</f>
        <v>11101993</v>
      </c>
      <c r="E70" s="81">
        <f>E72+E73+E78+E77</f>
        <v>11101993</v>
      </c>
      <c r="F70" s="81">
        <f>F72+F73+F78+F77</f>
        <v>8043220.96</v>
      </c>
      <c r="G70" s="81">
        <f>G72+G73+G78+G77</f>
        <v>8188558.7</v>
      </c>
      <c r="H70" s="81">
        <f>H72+H73+H77+H78</f>
        <v>917142</v>
      </c>
      <c r="I70" s="81">
        <f>I72+I73+I78+I77</f>
        <v>8188558.7</v>
      </c>
      <c r="J70" s="175">
        <f>J72+J73+J77+J78</f>
        <v>917142</v>
      </c>
    </row>
    <row r="71" spans="1:10" s="12" customFormat="1" ht="27" customHeight="1" hidden="1">
      <c r="A71" s="19"/>
      <c r="B71" s="107"/>
      <c r="C71" s="120" t="s">
        <v>164</v>
      </c>
      <c r="D71" s="86">
        <f aca="true" t="shared" si="12" ref="D71:J86">D154+D232+D316+D395+D473</f>
        <v>0</v>
      </c>
      <c r="E71" s="86">
        <f t="shared" si="12"/>
        <v>0</v>
      </c>
      <c r="F71" s="86">
        <f t="shared" si="12"/>
        <v>11830.43</v>
      </c>
      <c r="G71" s="86">
        <f t="shared" si="12"/>
        <v>2694.0299999999997</v>
      </c>
      <c r="H71" s="86">
        <f t="shared" si="12"/>
        <v>779.88</v>
      </c>
      <c r="I71" s="86">
        <f t="shared" si="12"/>
        <v>2694.0299999999997</v>
      </c>
      <c r="J71" s="176">
        <f t="shared" si="12"/>
        <v>779.88</v>
      </c>
    </row>
    <row r="72" spans="1:10" s="12" customFormat="1" ht="15.75" customHeight="1">
      <c r="A72" s="19"/>
      <c r="B72" s="73" t="s">
        <v>151</v>
      </c>
      <c r="C72" s="58" t="s">
        <v>0</v>
      </c>
      <c r="D72" s="81">
        <f t="shared" si="12"/>
        <v>8346666</v>
      </c>
      <c r="E72" s="81">
        <f t="shared" si="12"/>
        <v>8346666</v>
      </c>
      <c r="F72" s="81">
        <f t="shared" si="12"/>
        <v>6354418.84</v>
      </c>
      <c r="G72" s="81">
        <f t="shared" si="12"/>
        <v>6426863.28</v>
      </c>
      <c r="H72" s="81">
        <f t="shared" si="12"/>
        <v>713657</v>
      </c>
      <c r="I72" s="81">
        <f t="shared" si="12"/>
        <v>6426863.28</v>
      </c>
      <c r="J72" s="175">
        <f t="shared" si="12"/>
        <v>713657</v>
      </c>
    </row>
    <row r="73" spans="1:10" s="12" customFormat="1" ht="18.75" customHeight="1">
      <c r="A73" s="19"/>
      <c r="B73" s="73" t="s">
        <v>152</v>
      </c>
      <c r="C73" s="56" t="s">
        <v>124</v>
      </c>
      <c r="D73" s="81">
        <f>D156+D234+D318+D397+D475+80275</f>
        <v>2017677</v>
      </c>
      <c r="E73" s="81">
        <f>E156+E234+E318+E397+E475+80275</f>
        <v>2017677</v>
      </c>
      <c r="F73" s="81">
        <f t="shared" si="12"/>
        <v>1348699.7399999998</v>
      </c>
      <c r="G73" s="81">
        <f t="shared" si="12"/>
        <v>1374414.73</v>
      </c>
      <c r="H73" s="81">
        <f>H74+H75+H76</f>
        <v>202503</v>
      </c>
      <c r="I73" s="81">
        <f t="shared" si="12"/>
        <v>1374414.73</v>
      </c>
      <c r="J73" s="175">
        <f>J74+J75+J76</f>
        <v>202503</v>
      </c>
    </row>
    <row r="74" spans="1:10" s="12" customFormat="1" ht="14.25" customHeight="1">
      <c r="A74" s="19"/>
      <c r="B74" s="74" t="s">
        <v>153</v>
      </c>
      <c r="C74" s="57" t="s">
        <v>125</v>
      </c>
      <c r="D74" s="85" t="s">
        <v>30</v>
      </c>
      <c r="E74" s="85" t="s">
        <v>30</v>
      </c>
      <c r="F74" s="86">
        <f t="shared" si="12"/>
        <v>770522.9299999999</v>
      </c>
      <c r="G74" s="86">
        <f t="shared" si="12"/>
        <v>807492.8200000001</v>
      </c>
      <c r="H74" s="86">
        <f t="shared" si="12"/>
        <v>91539</v>
      </c>
      <c r="I74" s="86">
        <f t="shared" si="12"/>
        <v>807492.8200000001</v>
      </c>
      <c r="J74" s="176">
        <f t="shared" si="12"/>
        <v>91539</v>
      </c>
    </row>
    <row r="75" spans="1:10" s="12" customFormat="1" ht="14.25" customHeight="1">
      <c r="A75" s="19"/>
      <c r="B75" s="74" t="s">
        <v>154</v>
      </c>
      <c r="C75" s="57" t="s">
        <v>80</v>
      </c>
      <c r="D75" s="85" t="s">
        <v>30</v>
      </c>
      <c r="E75" s="85" t="s">
        <v>30</v>
      </c>
      <c r="F75" s="86">
        <f t="shared" si="12"/>
        <v>577419.42</v>
      </c>
      <c r="G75" s="86">
        <f t="shared" si="12"/>
        <v>566097.4299999999</v>
      </c>
      <c r="H75" s="86">
        <f t="shared" si="12"/>
        <v>110960</v>
      </c>
      <c r="I75" s="86">
        <f t="shared" si="12"/>
        <v>566097.4299999999</v>
      </c>
      <c r="J75" s="176">
        <f t="shared" si="12"/>
        <v>110960</v>
      </c>
    </row>
    <row r="76" spans="1:10" s="3" customFormat="1" ht="15" customHeight="1">
      <c r="A76" s="18"/>
      <c r="B76" s="74" t="s">
        <v>155</v>
      </c>
      <c r="C76" s="57" t="s">
        <v>126</v>
      </c>
      <c r="D76" s="85" t="s">
        <v>30</v>
      </c>
      <c r="E76" s="85" t="s">
        <v>30</v>
      </c>
      <c r="F76" s="86">
        <f t="shared" si="12"/>
        <v>757.39</v>
      </c>
      <c r="G76" s="86">
        <f t="shared" si="12"/>
        <v>824.4799999999999</v>
      </c>
      <c r="H76" s="86">
        <f t="shared" si="12"/>
        <v>4</v>
      </c>
      <c r="I76" s="86">
        <f t="shared" si="12"/>
        <v>824.4799999999999</v>
      </c>
      <c r="J76" s="176">
        <f t="shared" si="12"/>
        <v>4</v>
      </c>
    </row>
    <row r="77" spans="1:10" s="3" customFormat="1" ht="23.25" customHeight="1">
      <c r="A77" s="18"/>
      <c r="B77" s="73" t="s">
        <v>156</v>
      </c>
      <c r="C77" s="72" t="s">
        <v>127</v>
      </c>
      <c r="D77" s="87">
        <f>353944+211282</f>
        <v>565226</v>
      </c>
      <c r="E77" s="87">
        <f>353944+211282</f>
        <v>565226</v>
      </c>
      <c r="F77" s="81">
        <f t="shared" si="12"/>
        <v>87662.16999999998</v>
      </c>
      <c r="G77" s="81">
        <f t="shared" si="12"/>
        <v>99587.81999999999</v>
      </c>
      <c r="H77" s="81">
        <f t="shared" si="12"/>
        <v>464</v>
      </c>
      <c r="I77" s="81">
        <f t="shared" si="12"/>
        <v>99587.81999999999</v>
      </c>
      <c r="J77" s="175">
        <f t="shared" si="12"/>
        <v>464</v>
      </c>
    </row>
    <row r="78" spans="1:10" s="3" customFormat="1" ht="16.5" customHeight="1">
      <c r="A78" s="18"/>
      <c r="B78" s="73" t="s">
        <v>157</v>
      </c>
      <c r="C78" s="56" t="s">
        <v>74</v>
      </c>
      <c r="D78" s="104">
        <f>D161+D239+D323+D402+D480</f>
        <v>172424</v>
      </c>
      <c r="E78" s="104">
        <f>E161+E239+E323+E402+E480</f>
        <v>172424</v>
      </c>
      <c r="F78" s="104">
        <f t="shared" si="12"/>
        <v>252440.21</v>
      </c>
      <c r="G78" s="104">
        <f t="shared" si="12"/>
        <v>287692.87</v>
      </c>
      <c r="H78" s="104">
        <f t="shared" si="12"/>
        <v>518</v>
      </c>
      <c r="I78" s="104">
        <f t="shared" si="12"/>
        <v>287692.87</v>
      </c>
      <c r="J78" s="109">
        <f t="shared" si="12"/>
        <v>518</v>
      </c>
    </row>
    <row r="79" spans="1:10" s="12" customFormat="1" ht="39.75" customHeight="1" hidden="1">
      <c r="A79" s="19"/>
      <c r="B79" s="74"/>
      <c r="C79" s="106" t="s">
        <v>165</v>
      </c>
      <c r="D79" s="86">
        <f>D162+D240+D324+D403+D481</f>
        <v>0</v>
      </c>
      <c r="E79" s="86">
        <f>E162+E240+E324+E403+E481</f>
        <v>0</v>
      </c>
      <c r="F79" s="86">
        <f t="shared" si="12"/>
        <v>278130</v>
      </c>
      <c r="G79" s="86">
        <f t="shared" si="12"/>
        <v>278130</v>
      </c>
      <c r="H79" s="86">
        <f t="shared" si="12"/>
        <v>0</v>
      </c>
      <c r="I79" s="86">
        <f t="shared" si="12"/>
        <v>278130</v>
      </c>
      <c r="J79" s="176">
        <f t="shared" si="12"/>
        <v>0</v>
      </c>
    </row>
    <row r="80" spans="1:10" s="3" customFormat="1" ht="28.5" customHeight="1">
      <c r="A80" s="18"/>
      <c r="B80" s="65" t="s">
        <v>60</v>
      </c>
      <c r="C80" s="75" t="s">
        <v>38</v>
      </c>
      <c r="D80" s="104">
        <f aca="true" t="shared" si="13" ref="D80:J88">D163+D241+D325+D404+D482</f>
        <v>8727</v>
      </c>
      <c r="E80" s="104">
        <f t="shared" si="13"/>
        <v>8727</v>
      </c>
      <c r="F80" s="104">
        <f t="shared" si="13"/>
        <v>7457.73</v>
      </c>
      <c r="G80" s="104">
        <f t="shared" si="13"/>
        <v>8262.04</v>
      </c>
      <c r="H80" s="104">
        <f t="shared" si="13"/>
        <v>56</v>
      </c>
      <c r="I80" s="104">
        <f t="shared" si="12"/>
        <v>8262.04</v>
      </c>
      <c r="J80" s="109">
        <f t="shared" si="12"/>
        <v>56</v>
      </c>
    </row>
    <row r="81" spans="1:10" s="3" customFormat="1" ht="18" customHeight="1">
      <c r="A81" s="18"/>
      <c r="B81" s="65" t="s">
        <v>61</v>
      </c>
      <c r="C81" s="75" t="s">
        <v>78</v>
      </c>
      <c r="D81" s="104">
        <f t="shared" si="13"/>
        <v>508025</v>
      </c>
      <c r="E81" s="104">
        <f t="shared" si="13"/>
        <v>508025</v>
      </c>
      <c r="F81" s="104">
        <f t="shared" si="13"/>
        <v>346161.76</v>
      </c>
      <c r="G81" s="104">
        <f t="shared" si="13"/>
        <v>403053.5600000001</v>
      </c>
      <c r="H81" s="104">
        <f t="shared" si="13"/>
        <v>2058</v>
      </c>
      <c r="I81" s="104">
        <f t="shared" si="12"/>
        <v>403053.5600000001</v>
      </c>
      <c r="J81" s="109">
        <f t="shared" si="12"/>
        <v>2058</v>
      </c>
    </row>
    <row r="82" spans="1:10" s="3" customFormat="1" ht="18" customHeight="1">
      <c r="A82" s="18"/>
      <c r="B82" s="65" t="s">
        <v>87</v>
      </c>
      <c r="C82" s="75" t="s">
        <v>86</v>
      </c>
      <c r="D82" s="104">
        <f t="shared" si="13"/>
        <v>1292563</v>
      </c>
      <c r="E82" s="104">
        <f t="shared" si="13"/>
        <v>1292563</v>
      </c>
      <c r="F82" s="104">
        <f t="shared" si="13"/>
        <v>584612.48</v>
      </c>
      <c r="G82" s="104">
        <f t="shared" si="13"/>
        <v>687892.64</v>
      </c>
      <c r="H82" s="104">
        <f t="shared" si="13"/>
        <v>4</v>
      </c>
      <c r="I82" s="104">
        <f t="shared" si="12"/>
        <v>687892.64</v>
      </c>
      <c r="J82" s="109">
        <f t="shared" si="12"/>
        <v>4</v>
      </c>
    </row>
    <row r="83" spans="1:10" s="3" customFormat="1" ht="30" customHeight="1">
      <c r="A83" s="18"/>
      <c r="B83" s="65" t="s">
        <v>62</v>
      </c>
      <c r="C83" s="58" t="s">
        <v>64</v>
      </c>
      <c r="D83" s="104">
        <f t="shared" si="13"/>
        <v>647899</v>
      </c>
      <c r="E83" s="104">
        <f t="shared" si="13"/>
        <v>647899</v>
      </c>
      <c r="F83" s="104">
        <f t="shared" si="13"/>
        <v>353638.58</v>
      </c>
      <c r="G83" s="104">
        <f t="shared" si="13"/>
        <v>403251.31</v>
      </c>
      <c r="H83" s="104">
        <f t="shared" si="13"/>
        <v>1752</v>
      </c>
      <c r="I83" s="104">
        <f t="shared" si="12"/>
        <v>403251.31</v>
      </c>
      <c r="J83" s="109">
        <f t="shared" si="12"/>
        <v>1752</v>
      </c>
    </row>
    <row r="84" spans="1:10" s="3" customFormat="1" ht="28.5" customHeight="1">
      <c r="A84" s="18"/>
      <c r="B84" s="65" t="s">
        <v>63</v>
      </c>
      <c r="C84" s="58" t="s">
        <v>65</v>
      </c>
      <c r="D84" s="104">
        <f t="shared" si="13"/>
        <v>1494740</v>
      </c>
      <c r="E84" s="104">
        <f t="shared" si="13"/>
        <v>1494740</v>
      </c>
      <c r="F84" s="104">
        <f t="shared" si="13"/>
        <v>1326849.5899999999</v>
      </c>
      <c r="G84" s="104">
        <f t="shared" si="13"/>
        <v>1513453.5599999998</v>
      </c>
      <c r="H84" s="104">
        <f t="shared" si="13"/>
        <v>3836</v>
      </c>
      <c r="I84" s="104">
        <f t="shared" si="12"/>
        <v>1513453.5599999998</v>
      </c>
      <c r="J84" s="109">
        <f t="shared" si="12"/>
        <v>3836</v>
      </c>
    </row>
    <row r="85" spans="1:10" s="3" customFormat="1" ht="25.5" customHeight="1">
      <c r="A85" s="18"/>
      <c r="B85" s="65" t="s">
        <v>66</v>
      </c>
      <c r="C85" s="58" t="s">
        <v>79</v>
      </c>
      <c r="D85" s="104">
        <f t="shared" si="13"/>
        <v>2328504</v>
      </c>
      <c r="E85" s="104">
        <f t="shared" si="13"/>
        <v>2328504</v>
      </c>
      <c r="F85" s="104">
        <f t="shared" si="13"/>
        <v>1305008.0000000002</v>
      </c>
      <c r="G85" s="104">
        <f t="shared" si="13"/>
        <v>1485520.2</v>
      </c>
      <c r="H85" s="104">
        <f t="shared" si="13"/>
        <v>3203</v>
      </c>
      <c r="I85" s="104">
        <f t="shared" si="12"/>
        <v>1485520.2</v>
      </c>
      <c r="J85" s="109">
        <f t="shared" si="12"/>
        <v>3203</v>
      </c>
    </row>
    <row r="86" spans="1:10" s="3" customFormat="1" ht="25.5" customHeight="1">
      <c r="A86" s="18"/>
      <c r="B86" s="65" t="s">
        <v>76</v>
      </c>
      <c r="C86" s="72" t="s">
        <v>128</v>
      </c>
      <c r="D86" s="104">
        <f t="shared" si="13"/>
        <v>3880</v>
      </c>
      <c r="E86" s="104">
        <f t="shared" si="13"/>
        <v>3880</v>
      </c>
      <c r="F86" s="104">
        <f t="shared" si="13"/>
        <v>1243.09</v>
      </c>
      <c r="G86" s="104">
        <f t="shared" si="13"/>
        <v>1426.93</v>
      </c>
      <c r="H86" s="104">
        <f t="shared" si="13"/>
        <v>4</v>
      </c>
      <c r="I86" s="104">
        <f t="shared" si="12"/>
        <v>1426.93</v>
      </c>
      <c r="J86" s="109">
        <f t="shared" si="12"/>
        <v>4</v>
      </c>
    </row>
    <row r="87" spans="1:10" s="3" customFormat="1" ht="20.25" customHeight="1">
      <c r="A87" s="18"/>
      <c r="B87" s="65" t="s">
        <v>81</v>
      </c>
      <c r="C87" s="72" t="s">
        <v>129</v>
      </c>
      <c r="D87" s="104">
        <f t="shared" si="13"/>
        <v>558842</v>
      </c>
      <c r="E87" s="104">
        <f t="shared" si="13"/>
        <v>558842</v>
      </c>
      <c r="F87" s="104">
        <f t="shared" si="13"/>
        <v>329103.30000000005</v>
      </c>
      <c r="G87" s="104">
        <f t="shared" si="13"/>
        <v>373039.05</v>
      </c>
      <c r="H87" s="104">
        <f t="shared" si="13"/>
        <v>0</v>
      </c>
      <c r="I87" s="104">
        <f t="shared" si="13"/>
        <v>373039.05</v>
      </c>
      <c r="J87" s="109">
        <f t="shared" si="13"/>
        <v>0</v>
      </c>
    </row>
    <row r="88" spans="1:10" s="12" customFormat="1" ht="42.75" customHeight="1" hidden="1">
      <c r="A88" s="19"/>
      <c r="B88" s="107"/>
      <c r="C88" s="106" t="s">
        <v>173</v>
      </c>
      <c r="D88" s="52">
        <f t="shared" si="13"/>
        <v>0</v>
      </c>
      <c r="E88" s="52">
        <f t="shared" si="13"/>
        <v>0</v>
      </c>
      <c r="F88" s="52">
        <f t="shared" si="13"/>
        <v>59456</v>
      </c>
      <c r="G88" s="52">
        <f t="shared" si="13"/>
        <v>59456</v>
      </c>
      <c r="H88" s="49" t="s">
        <v>30</v>
      </c>
      <c r="I88" s="52">
        <f t="shared" si="13"/>
        <v>59456</v>
      </c>
      <c r="J88" s="66" t="s">
        <v>30</v>
      </c>
    </row>
    <row r="89" spans="1:10" s="3" customFormat="1" ht="30.75" customHeight="1" hidden="1">
      <c r="A89" s="18"/>
      <c r="B89" s="53" t="s">
        <v>95</v>
      </c>
      <c r="C89" s="58" t="s">
        <v>131</v>
      </c>
      <c r="D89" s="104"/>
      <c r="E89" s="104"/>
      <c r="F89" s="104"/>
      <c r="G89" s="104"/>
      <c r="H89" s="104"/>
      <c r="I89" s="104"/>
      <c r="J89" s="109"/>
    </row>
    <row r="90" spans="1:10" s="3" customFormat="1" ht="27.75" customHeight="1">
      <c r="A90" s="18"/>
      <c r="B90" s="53" t="s">
        <v>93</v>
      </c>
      <c r="C90" s="58" t="s">
        <v>136</v>
      </c>
      <c r="D90" s="104"/>
      <c r="E90" s="104"/>
      <c r="F90" s="104">
        <f>F334+F491</f>
        <v>-3298.95</v>
      </c>
      <c r="G90" s="104">
        <f>G334+G491</f>
        <v>-2476.6600000000003</v>
      </c>
      <c r="H90" s="104">
        <f>H334+H491</f>
        <v>-457.90000000000003</v>
      </c>
      <c r="I90" s="104">
        <f>I334+I491</f>
        <v>-2476.6600000000003</v>
      </c>
      <c r="J90" s="109">
        <f>J334+J491</f>
        <v>-457.90000000000003</v>
      </c>
    </row>
    <row r="91" spans="1:10" s="3" customFormat="1" ht="39.75" customHeight="1">
      <c r="A91" s="18"/>
      <c r="B91" s="53" t="s">
        <v>94</v>
      </c>
      <c r="C91" s="58" t="s">
        <v>144</v>
      </c>
      <c r="D91" s="81">
        <v>127911</v>
      </c>
      <c r="E91" s="104">
        <v>127911</v>
      </c>
      <c r="F91" s="104">
        <v>52910.35</v>
      </c>
      <c r="G91" s="104">
        <v>59305.97</v>
      </c>
      <c r="H91" s="49" t="s">
        <v>30</v>
      </c>
      <c r="I91" s="104">
        <v>59305.97</v>
      </c>
      <c r="J91" s="66" t="s">
        <v>30</v>
      </c>
    </row>
    <row r="92" spans="1:10" s="3" customFormat="1" ht="20.25" customHeight="1">
      <c r="A92" s="18"/>
      <c r="B92" s="53" t="s">
        <v>95</v>
      </c>
      <c r="C92" s="48" t="s">
        <v>84</v>
      </c>
      <c r="D92" s="104">
        <f>D173+D251+D336+D414+D493</f>
        <v>8797242</v>
      </c>
      <c r="E92" s="104">
        <f>E173+E251+E336+E414+E493</f>
        <v>8797242</v>
      </c>
      <c r="F92" s="49" t="s">
        <v>30</v>
      </c>
      <c r="G92" s="49" t="s">
        <v>30</v>
      </c>
      <c r="H92" s="49" t="s">
        <v>30</v>
      </c>
      <c r="I92" s="49" t="s">
        <v>30</v>
      </c>
      <c r="J92" s="66" t="s">
        <v>30</v>
      </c>
    </row>
    <row r="93" spans="1:10" s="3" customFormat="1" ht="18" customHeight="1">
      <c r="A93" s="18"/>
      <c r="B93" s="53" t="s">
        <v>103</v>
      </c>
      <c r="C93" s="51" t="s">
        <v>132</v>
      </c>
      <c r="D93" s="62">
        <v>220720</v>
      </c>
      <c r="E93" s="62">
        <v>220720</v>
      </c>
      <c r="F93" s="49" t="s">
        <v>30</v>
      </c>
      <c r="G93" s="49" t="s">
        <v>30</v>
      </c>
      <c r="H93" s="49" t="s">
        <v>30</v>
      </c>
      <c r="I93" s="49" t="s">
        <v>30</v>
      </c>
      <c r="J93" s="66" t="s">
        <v>30</v>
      </c>
    </row>
    <row r="94" spans="1:10" s="3" customFormat="1" ht="27" customHeight="1">
      <c r="A94" s="18"/>
      <c r="B94" s="53" t="s">
        <v>104</v>
      </c>
      <c r="C94" s="50" t="s">
        <v>133</v>
      </c>
      <c r="D94" s="62">
        <v>-663751</v>
      </c>
      <c r="E94" s="62">
        <v>-663751</v>
      </c>
      <c r="F94" s="49" t="s">
        <v>30</v>
      </c>
      <c r="G94" s="49" t="s">
        <v>30</v>
      </c>
      <c r="H94" s="76" t="s">
        <v>30</v>
      </c>
      <c r="I94" s="49" t="s">
        <v>30</v>
      </c>
      <c r="J94" s="177" t="s">
        <v>30</v>
      </c>
    </row>
    <row r="95" spans="1:10" s="3" customFormat="1" ht="20.25" customHeight="1">
      <c r="A95" s="18"/>
      <c r="B95" s="197" t="s">
        <v>121</v>
      </c>
      <c r="C95" s="198"/>
      <c r="D95" s="49" t="s">
        <v>30</v>
      </c>
      <c r="E95" s="49" t="s">
        <v>30</v>
      </c>
      <c r="F95" s="54">
        <f>F174+F252+F337+F415+F494</f>
        <v>8173462.5</v>
      </c>
      <c r="G95" s="49" t="s">
        <v>30</v>
      </c>
      <c r="H95" s="49" t="s">
        <v>30</v>
      </c>
      <c r="I95" s="49" t="s">
        <v>30</v>
      </c>
      <c r="J95" s="66" t="s">
        <v>30</v>
      </c>
    </row>
    <row r="96" spans="1:10" s="3" customFormat="1" ht="18" customHeight="1">
      <c r="A96" s="18"/>
      <c r="B96" s="197" t="s">
        <v>35</v>
      </c>
      <c r="C96" s="198"/>
      <c r="D96" s="49" t="s">
        <v>30</v>
      </c>
      <c r="E96" s="49" t="s">
        <v>30</v>
      </c>
      <c r="F96" s="49" t="s">
        <v>30</v>
      </c>
      <c r="G96" s="60">
        <f>G175+G253+G338+G416+G495</f>
        <v>0</v>
      </c>
      <c r="H96" s="49" t="s">
        <v>30</v>
      </c>
      <c r="I96" s="60">
        <f>I175+I253+I338+I416+I495</f>
        <v>0</v>
      </c>
      <c r="J96" s="66" t="s">
        <v>30</v>
      </c>
    </row>
    <row r="97" spans="1:10" s="3" customFormat="1" ht="32.25" customHeight="1">
      <c r="A97" s="18"/>
      <c r="B97" s="199" t="s">
        <v>46</v>
      </c>
      <c r="C97" s="200"/>
      <c r="D97" s="49" t="s">
        <v>30</v>
      </c>
      <c r="E97" s="49" t="s">
        <v>30</v>
      </c>
      <c r="F97" s="54">
        <f>F176+F254+F339+F417+F496</f>
        <v>-13550.060000000001</v>
      </c>
      <c r="G97" s="49" t="s">
        <v>30</v>
      </c>
      <c r="H97" s="49" t="s">
        <v>30</v>
      </c>
      <c r="I97" s="49" t="s">
        <v>30</v>
      </c>
      <c r="J97" s="66" t="s">
        <v>30</v>
      </c>
    </row>
    <row r="98" spans="1:10" s="3" customFormat="1" ht="15.75" customHeight="1" thickBot="1">
      <c r="A98" s="18"/>
      <c r="B98" s="212" t="s">
        <v>96</v>
      </c>
      <c r="C98" s="213"/>
      <c r="D98" s="178">
        <f>907779+200000</f>
        <v>1107779</v>
      </c>
      <c r="E98" s="178">
        <f>907779+200000</f>
        <v>1107779</v>
      </c>
      <c r="F98" s="178">
        <v>953529.06</v>
      </c>
      <c r="G98" s="178">
        <v>1107779</v>
      </c>
      <c r="H98" s="179" t="s">
        <v>30</v>
      </c>
      <c r="I98" s="178">
        <v>1107779</v>
      </c>
      <c r="J98" s="180" t="s">
        <v>30</v>
      </c>
    </row>
    <row r="99" spans="1:10" s="4" customFormat="1" ht="16.5" customHeight="1" thickBot="1" thickTop="1">
      <c r="A99" s="42"/>
      <c r="B99" s="189" t="s">
        <v>69</v>
      </c>
      <c r="C99" s="189"/>
      <c r="D99" s="189"/>
      <c r="E99" s="189"/>
      <c r="F99" s="189"/>
      <c r="G99" s="189"/>
      <c r="H99" s="189"/>
      <c r="I99" s="189"/>
      <c r="J99" s="189"/>
    </row>
    <row r="100" spans="1:10" s="2" customFormat="1" ht="30" customHeight="1" thickBot="1" thickTop="1">
      <c r="A100" s="18" t="s">
        <v>20</v>
      </c>
      <c r="B100" s="186" t="s">
        <v>137</v>
      </c>
      <c r="C100" s="186"/>
      <c r="D100" s="88">
        <f>D101+D137+D145</f>
        <v>46423394</v>
      </c>
      <c r="E100" s="88">
        <f>E101+E137+E145</f>
        <v>46313937.9</v>
      </c>
      <c r="F100" s="88">
        <f>F101+F137+F145</f>
        <v>33398985.479999997</v>
      </c>
      <c r="G100" s="88">
        <f>G101+G137+G145</f>
        <v>32916684.759999998</v>
      </c>
      <c r="H100" s="88">
        <f>H101+H145</f>
        <v>1193807.66</v>
      </c>
      <c r="I100" s="88">
        <f>I101+I137+I145</f>
        <v>32691069.68</v>
      </c>
      <c r="J100" s="88">
        <f>J101+J145</f>
        <v>1193021.66</v>
      </c>
    </row>
    <row r="101" spans="1:10" s="3" customFormat="1" ht="27.75" customHeight="1" thickTop="1">
      <c r="A101" s="18"/>
      <c r="B101" s="185" t="s">
        <v>68</v>
      </c>
      <c r="C101" s="210"/>
      <c r="D101" s="62">
        <f>D102+D103+D104+D106+D107+D108+D110+D111+D112+D117+D119+D120+D121+D122+D123+D124+D125+D126+D127+D130+D131+D132</f>
        <v>21175418</v>
      </c>
      <c r="E101" s="62">
        <f>E102+E103+E104+E106+E107+E108+E110+E111+E112+E117+E119+E120+E121+E122+E123+E124+E125+E126+E127+E130+E131+E132</f>
        <v>21065961.9</v>
      </c>
      <c r="F101" s="62">
        <f>F102+F103+F104+F106+F107+F108+F110+F111+F112+F117+F119+F120+F121+F122+F123+F124+F125+F127+F130+F131+F133+F135</f>
        <v>15564649.149999997</v>
      </c>
      <c r="G101" s="62">
        <f>G102+G103+G105+G106+G108+G109+G110+G111+G112+G117+G119+G120+G121+G122+G123+G124+G125+G127+G130+G131+G134</f>
        <v>15326398.28</v>
      </c>
      <c r="H101" s="62">
        <f>H102+H103+H117+H121+H127</f>
        <v>372731.7099999999</v>
      </c>
      <c r="I101" s="62">
        <f>I102+I103+I105+I106+I108+I109+I110+I111+I112+I117+I119+I120+I121+I122+I123+I124+I125+I127+I130+I131+I134</f>
        <v>15191831.37</v>
      </c>
      <c r="J101" s="62">
        <f>J102+J103+J117+J121+J127</f>
        <v>372731.7099999999</v>
      </c>
    </row>
    <row r="102" spans="1:10" s="3" customFormat="1" ht="17.25" customHeight="1">
      <c r="A102" s="18"/>
      <c r="B102" s="37" t="s">
        <v>21</v>
      </c>
      <c r="C102" s="13" t="s">
        <v>24</v>
      </c>
      <c r="D102" s="13">
        <v>7370061</v>
      </c>
      <c r="E102" s="13">
        <v>7370061</v>
      </c>
      <c r="F102" s="13">
        <v>5171067.2299999995</v>
      </c>
      <c r="G102" s="13">
        <v>5514848.16</v>
      </c>
      <c r="H102" s="160">
        <v>289741.91</v>
      </c>
      <c r="I102" s="160">
        <v>5514848.16</v>
      </c>
      <c r="J102" s="161">
        <v>289741.91</v>
      </c>
    </row>
    <row r="103" spans="1:10" s="3" customFormat="1" ht="25.5">
      <c r="A103" s="18"/>
      <c r="B103" s="37" t="s">
        <v>18</v>
      </c>
      <c r="C103" s="7" t="s">
        <v>39</v>
      </c>
      <c r="D103" s="13">
        <v>17352</v>
      </c>
      <c r="E103" s="13">
        <v>17352</v>
      </c>
      <c r="F103" s="13">
        <v>6400.6</v>
      </c>
      <c r="G103" s="13">
        <v>9690</v>
      </c>
      <c r="H103" s="160">
        <v>2106.35</v>
      </c>
      <c r="I103" s="160">
        <v>9690</v>
      </c>
      <c r="J103" s="161">
        <v>2106.35</v>
      </c>
    </row>
    <row r="104" spans="1:10" s="3" customFormat="1" ht="25.5">
      <c r="A104" s="18"/>
      <c r="B104" s="37" t="s">
        <v>19</v>
      </c>
      <c r="C104" s="7" t="s">
        <v>105</v>
      </c>
      <c r="D104" s="10">
        <v>43725</v>
      </c>
      <c r="E104" s="10">
        <v>43725</v>
      </c>
      <c r="F104" s="10"/>
      <c r="G104" s="8" t="s">
        <v>30</v>
      </c>
      <c r="H104" s="8" t="s">
        <v>30</v>
      </c>
      <c r="I104" s="8" t="s">
        <v>30</v>
      </c>
      <c r="J104" s="34" t="s">
        <v>30</v>
      </c>
    </row>
    <row r="105" spans="1:10" s="3" customFormat="1" ht="36.75" customHeight="1">
      <c r="A105" s="18"/>
      <c r="B105" s="37" t="s">
        <v>29</v>
      </c>
      <c r="C105" s="7" t="s">
        <v>106</v>
      </c>
      <c r="D105" s="8" t="s">
        <v>30</v>
      </c>
      <c r="E105" s="8" t="s">
        <v>30</v>
      </c>
      <c r="F105" s="8" t="s">
        <v>30</v>
      </c>
      <c r="G105" s="8"/>
      <c r="H105" s="8" t="s">
        <v>30</v>
      </c>
      <c r="I105" s="8"/>
      <c r="J105" s="34" t="s">
        <v>30</v>
      </c>
    </row>
    <row r="106" spans="1:10" s="3" customFormat="1" ht="38.25">
      <c r="A106" s="18"/>
      <c r="B106" s="37" t="s">
        <v>27</v>
      </c>
      <c r="C106" s="7" t="s">
        <v>83</v>
      </c>
      <c r="D106" s="10">
        <v>6089</v>
      </c>
      <c r="E106" s="10">
        <v>6089</v>
      </c>
      <c r="F106" s="10">
        <v>6082.84</v>
      </c>
      <c r="G106" s="10"/>
      <c r="H106" s="8" t="s">
        <v>30</v>
      </c>
      <c r="I106" s="10"/>
      <c r="J106" s="34" t="s">
        <v>30</v>
      </c>
    </row>
    <row r="107" spans="1:10" s="3" customFormat="1" ht="25.5">
      <c r="A107" s="18"/>
      <c r="B107" s="37" t="s">
        <v>28</v>
      </c>
      <c r="C107" s="11" t="s">
        <v>107</v>
      </c>
      <c r="D107" s="13">
        <v>73449</v>
      </c>
      <c r="E107" s="13">
        <v>73449</v>
      </c>
      <c r="F107" s="10">
        <f>73449.04+1447.22</f>
        <v>74896.26</v>
      </c>
      <c r="G107" s="8" t="s">
        <v>30</v>
      </c>
      <c r="H107" s="8" t="s">
        <v>30</v>
      </c>
      <c r="I107" s="8" t="s">
        <v>30</v>
      </c>
      <c r="J107" s="34" t="s">
        <v>30</v>
      </c>
    </row>
    <row r="108" spans="1:10" s="3" customFormat="1" ht="27.75" customHeight="1">
      <c r="A108" s="18"/>
      <c r="B108" s="37" t="s">
        <v>3</v>
      </c>
      <c r="C108" s="11" t="s">
        <v>108</v>
      </c>
      <c r="D108" s="13">
        <f>310619-D107</f>
        <v>237170</v>
      </c>
      <c r="E108" s="13">
        <f>310619-E107</f>
        <v>237170</v>
      </c>
      <c r="F108" s="10">
        <v>73507.27</v>
      </c>
      <c r="G108" s="10">
        <v>73507.27</v>
      </c>
      <c r="H108" s="8" t="s">
        <v>30</v>
      </c>
      <c r="I108" s="10">
        <v>73507.27</v>
      </c>
      <c r="J108" s="34" t="s">
        <v>30</v>
      </c>
    </row>
    <row r="109" spans="1:10" s="3" customFormat="1" ht="25.5" hidden="1">
      <c r="A109" s="18"/>
      <c r="B109" s="37" t="s">
        <v>4</v>
      </c>
      <c r="C109" s="27" t="s">
        <v>109</v>
      </c>
      <c r="D109" s="8" t="s">
        <v>30</v>
      </c>
      <c r="E109" s="8" t="s">
        <v>30</v>
      </c>
      <c r="F109" s="8" t="s">
        <v>30</v>
      </c>
      <c r="G109" s="10"/>
      <c r="H109" s="8" t="s">
        <v>30</v>
      </c>
      <c r="I109" s="10"/>
      <c r="J109" s="34" t="s">
        <v>30</v>
      </c>
    </row>
    <row r="110" spans="1:10" s="12" customFormat="1" ht="29.25" customHeight="1">
      <c r="A110" s="19"/>
      <c r="B110" s="37" t="s">
        <v>4</v>
      </c>
      <c r="C110" s="27" t="s">
        <v>110</v>
      </c>
      <c r="D110" s="13">
        <v>372421</v>
      </c>
      <c r="E110" s="13">
        <v>372421</v>
      </c>
      <c r="F110" s="13">
        <v>372421.06</v>
      </c>
      <c r="G110" s="10">
        <v>372421.06</v>
      </c>
      <c r="H110" s="8" t="s">
        <v>30</v>
      </c>
      <c r="I110" s="10">
        <v>372421.06</v>
      </c>
      <c r="J110" s="34" t="s">
        <v>30</v>
      </c>
    </row>
    <row r="111" spans="1:10" s="12" customFormat="1" ht="26.25">
      <c r="A111" s="19"/>
      <c r="B111" s="37" t="s">
        <v>5</v>
      </c>
      <c r="C111" s="11" t="s">
        <v>54</v>
      </c>
      <c r="D111" s="10">
        <v>1113851</v>
      </c>
      <c r="E111" s="30">
        <v>1113851</v>
      </c>
      <c r="F111" s="30">
        <v>741766.39</v>
      </c>
      <c r="G111" s="30">
        <v>834066.55</v>
      </c>
      <c r="H111" s="8" t="s">
        <v>30</v>
      </c>
      <c r="I111" s="30">
        <v>834066.55</v>
      </c>
      <c r="J111" s="33" t="s">
        <v>30</v>
      </c>
    </row>
    <row r="112" spans="1:10" s="12" customFormat="1" ht="13.5">
      <c r="A112" s="19"/>
      <c r="B112" s="37" t="s">
        <v>7</v>
      </c>
      <c r="C112" s="25" t="s">
        <v>6</v>
      </c>
      <c r="D112" s="10">
        <f>D113+D114+D115+D116</f>
        <v>671618</v>
      </c>
      <c r="E112" s="10">
        <f>E113+E114+E115+E116</f>
        <v>671618</v>
      </c>
      <c r="F112" s="10">
        <f>F113+F114+F115+F116</f>
        <v>446099.42</v>
      </c>
      <c r="G112" s="10">
        <f>G113+G114+G115+G116</f>
        <v>502223.17</v>
      </c>
      <c r="H112" s="8" t="s">
        <v>30</v>
      </c>
      <c r="I112" s="10">
        <f>I113+I114+I115+I116</f>
        <v>502223.17</v>
      </c>
      <c r="J112" s="34" t="s">
        <v>30</v>
      </c>
    </row>
    <row r="113" spans="1:10" s="12" customFormat="1" ht="26.25">
      <c r="A113" s="19"/>
      <c r="B113" s="95" t="s">
        <v>175</v>
      </c>
      <c r="C113" s="92" t="s">
        <v>47</v>
      </c>
      <c r="D113" s="6">
        <v>84013</v>
      </c>
      <c r="E113" s="6">
        <v>84013</v>
      </c>
      <c r="F113" s="6">
        <v>52294.08</v>
      </c>
      <c r="G113" s="6">
        <v>59009.44</v>
      </c>
      <c r="H113" s="8" t="s">
        <v>30</v>
      </c>
      <c r="I113" s="6">
        <v>59009.44</v>
      </c>
      <c r="J113" s="34" t="s">
        <v>30</v>
      </c>
    </row>
    <row r="114" spans="1:18" s="12" customFormat="1" ht="26.25">
      <c r="A114" s="36"/>
      <c r="B114" s="95" t="s">
        <v>176</v>
      </c>
      <c r="C114" s="92" t="s">
        <v>37</v>
      </c>
      <c r="D114" s="6">
        <v>485942</v>
      </c>
      <c r="E114" s="6">
        <v>485942</v>
      </c>
      <c r="F114" s="6">
        <v>326914</v>
      </c>
      <c r="G114" s="6">
        <v>367863</v>
      </c>
      <c r="H114" s="8" t="s">
        <v>30</v>
      </c>
      <c r="I114" s="6">
        <v>367863</v>
      </c>
      <c r="J114" s="34" t="s">
        <v>30</v>
      </c>
      <c r="K114" s="154"/>
      <c r="L114" s="155"/>
      <c r="M114" s="154"/>
      <c r="N114" s="155"/>
      <c r="O114" s="154"/>
      <c r="P114" s="155"/>
      <c r="Q114" s="154"/>
      <c r="R114" s="155"/>
    </row>
    <row r="115" spans="1:10" s="3" customFormat="1" ht="25.5" customHeight="1">
      <c r="A115" s="18"/>
      <c r="B115" s="95" t="s">
        <v>177</v>
      </c>
      <c r="C115" s="92" t="s">
        <v>1</v>
      </c>
      <c r="D115" s="6">
        <v>64234</v>
      </c>
      <c r="E115" s="6">
        <v>64234</v>
      </c>
      <c r="F115" s="6">
        <v>42832.3</v>
      </c>
      <c r="G115" s="6">
        <v>48182.78</v>
      </c>
      <c r="H115" s="8" t="s">
        <v>30</v>
      </c>
      <c r="I115" s="6">
        <v>48182.78</v>
      </c>
      <c r="J115" s="34" t="s">
        <v>30</v>
      </c>
    </row>
    <row r="116" spans="1:10" s="12" customFormat="1" ht="13.5">
      <c r="A116" s="19"/>
      <c r="B116" s="95" t="s">
        <v>178</v>
      </c>
      <c r="C116" s="6" t="s">
        <v>26</v>
      </c>
      <c r="D116" s="6">
        <v>37429</v>
      </c>
      <c r="E116" s="6">
        <v>37429</v>
      </c>
      <c r="F116" s="6">
        <v>24059.04</v>
      </c>
      <c r="G116" s="6">
        <v>27167.95</v>
      </c>
      <c r="H116" s="8" t="s">
        <v>30</v>
      </c>
      <c r="I116" s="6">
        <v>27167.95</v>
      </c>
      <c r="J116" s="34" t="s">
        <v>30</v>
      </c>
    </row>
    <row r="117" spans="1:10" s="12" customFormat="1" ht="16.5" customHeight="1">
      <c r="A117" s="19"/>
      <c r="B117" s="38" t="s">
        <v>8</v>
      </c>
      <c r="C117" s="25" t="s">
        <v>2</v>
      </c>
      <c r="D117" s="7">
        <v>907905</v>
      </c>
      <c r="E117" s="10">
        <v>907905</v>
      </c>
      <c r="F117" s="10">
        <v>853205.46</v>
      </c>
      <c r="G117" s="9">
        <v>836230.16</v>
      </c>
      <c r="H117" s="10">
        <v>80848.65</v>
      </c>
      <c r="I117" s="9">
        <v>836230.16</v>
      </c>
      <c r="J117" s="44">
        <v>80848.65</v>
      </c>
    </row>
    <row r="118" spans="1:10" s="12" customFormat="1" ht="16.5" customHeight="1" hidden="1">
      <c r="A118" s="19"/>
      <c r="B118" s="93"/>
      <c r="C118" s="6" t="s">
        <v>162</v>
      </c>
      <c r="D118" s="125"/>
      <c r="E118" s="125"/>
      <c r="F118" s="8">
        <v>52913.23</v>
      </c>
      <c r="G118" s="125">
        <v>35051.38</v>
      </c>
      <c r="H118" s="8">
        <v>17861.85</v>
      </c>
      <c r="I118" s="125">
        <v>35051.38</v>
      </c>
      <c r="J118" s="34">
        <v>17861.85</v>
      </c>
    </row>
    <row r="119" spans="1:10" s="3" customFormat="1" ht="26.25" customHeight="1">
      <c r="A119" s="18"/>
      <c r="B119" s="38" t="s">
        <v>9</v>
      </c>
      <c r="C119" s="7" t="s">
        <v>12</v>
      </c>
      <c r="D119" s="9">
        <v>5258774</v>
      </c>
      <c r="E119" s="10">
        <v>5258774</v>
      </c>
      <c r="F119" s="10">
        <v>3538727.86</v>
      </c>
      <c r="G119" s="10">
        <v>3979427.34</v>
      </c>
      <c r="H119" s="14" t="s">
        <v>30</v>
      </c>
      <c r="I119" s="10">
        <v>3979427.34</v>
      </c>
      <c r="J119" s="35" t="s">
        <v>30</v>
      </c>
    </row>
    <row r="120" spans="1:10" s="3" customFormat="1" ht="18" customHeight="1">
      <c r="A120" s="18"/>
      <c r="B120" s="38" t="s">
        <v>40</v>
      </c>
      <c r="C120" s="13" t="s">
        <v>13</v>
      </c>
      <c r="D120" s="10">
        <v>10287</v>
      </c>
      <c r="E120" s="10">
        <v>54156.26</v>
      </c>
      <c r="F120" s="10">
        <v>40439.85</v>
      </c>
      <c r="G120" s="10">
        <v>43868.96</v>
      </c>
      <c r="H120" s="14" t="s">
        <v>30</v>
      </c>
      <c r="I120" s="10">
        <v>43868.96</v>
      </c>
      <c r="J120" s="35" t="s">
        <v>30</v>
      </c>
    </row>
    <row r="121" spans="1:10" s="3" customFormat="1" ht="12.75">
      <c r="A121" s="18"/>
      <c r="B121" s="38" t="s">
        <v>42</v>
      </c>
      <c r="C121" s="11" t="s">
        <v>48</v>
      </c>
      <c r="D121" s="10">
        <v>38178</v>
      </c>
      <c r="E121" s="10">
        <v>50904.64</v>
      </c>
      <c r="F121" s="10">
        <v>33936.4</v>
      </c>
      <c r="G121" s="10">
        <v>38178.45</v>
      </c>
      <c r="H121" s="14"/>
      <c r="I121" s="10">
        <v>38178.45</v>
      </c>
      <c r="J121" s="35">
        <v>0</v>
      </c>
    </row>
    <row r="122" spans="1:10" s="3" customFormat="1" ht="12.75">
      <c r="A122" s="18"/>
      <c r="B122" s="38" t="s">
        <v>43</v>
      </c>
      <c r="C122" s="11" t="s">
        <v>115</v>
      </c>
      <c r="D122" s="10"/>
      <c r="E122" s="10"/>
      <c r="F122" s="10"/>
      <c r="G122" s="10"/>
      <c r="H122" s="14"/>
      <c r="I122" s="10"/>
      <c r="J122" s="35"/>
    </row>
    <row r="123" spans="1:10" s="3" customFormat="1" ht="25.5">
      <c r="A123" s="18"/>
      <c r="B123" s="38" t="s">
        <v>44</v>
      </c>
      <c r="C123" s="7" t="s">
        <v>23</v>
      </c>
      <c r="D123" s="9">
        <v>183459</v>
      </c>
      <c r="E123" s="9">
        <v>183978</v>
      </c>
      <c r="F123" s="10">
        <v>121079.11</v>
      </c>
      <c r="G123" s="10">
        <v>136660.92</v>
      </c>
      <c r="H123" s="14" t="s">
        <v>30</v>
      </c>
      <c r="I123" s="10">
        <v>136660.92</v>
      </c>
      <c r="J123" s="35" t="s">
        <v>30</v>
      </c>
    </row>
    <row r="124" spans="1:10" s="3" customFormat="1" ht="25.5">
      <c r="A124" s="18"/>
      <c r="B124" s="38" t="s">
        <v>49</v>
      </c>
      <c r="C124" s="7" t="s">
        <v>34</v>
      </c>
      <c r="D124" s="10">
        <v>4586</v>
      </c>
      <c r="E124" s="10">
        <v>4586</v>
      </c>
      <c r="F124" s="10">
        <v>4922.24</v>
      </c>
      <c r="G124" s="10">
        <v>5274.4</v>
      </c>
      <c r="H124" s="14" t="s">
        <v>30</v>
      </c>
      <c r="I124" s="10">
        <v>5274.4</v>
      </c>
      <c r="J124" s="35" t="s">
        <v>30</v>
      </c>
    </row>
    <row r="125" spans="1:10" s="3" customFormat="1" ht="12.75">
      <c r="A125" s="18"/>
      <c r="B125" s="38" t="s">
        <v>67</v>
      </c>
      <c r="C125" s="15" t="s">
        <v>22</v>
      </c>
      <c r="D125" s="10">
        <v>3029451</v>
      </c>
      <c r="E125" s="10">
        <v>2961366</v>
      </c>
      <c r="F125" s="10">
        <v>1986824.66</v>
      </c>
      <c r="G125" s="10">
        <v>2231401.92</v>
      </c>
      <c r="H125" s="14" t="s">
        <v>30</v>
      </c>
      <c r="I125" s="10">
        <v>2150096.01</v>
      </c>
      <c r="J125" s="35" t="s">
        <v>30</v>
      </c>
    </row>
    <row r="126" spans="1:10" s="12" customFormat="1" ht="26.25" hidden="1">
      <c r="A126" s="19"/>
      <c r="B126" s="93"/>
      <c r="C126" s="94" t="s">
        <v>148</v>
      </c>
      <c r="D126" s="6"/>
      <c r="E126" s="6"/>
      <c r="F126" s="6">
        <v>190726.67</v>
      </c>
      <c r="G126" s="6">
        <v>190726.67</v>
      </c>
      <c r="H126" s="8"/>
      <c r="I126" s="6">
        <v>190726.67</v>
      </c>
      <c r="J126" s="34" t="s">
        <v>30</v>
      </c>
    </row>
    <row r="127" spans="1:10" s="3" customFormat="1" ht="28.5" customHeight="1">
      <c r="A127" s="18"/>
      <c r="B127" s="38" t="s">
        <v>75</v>
      </c>
      <c r="C127" s="16" t="s">
        <v>41</v>
      </c>
      <c r="D127" s="10">
        <f>D128+D129</f>
        <v>1069336</v>
      </c>
      <c r="E127" s="10">
        <f>E128+E129</f>
        <v>970850</v>
      </c>
      <c r="F127" s="10">
        <f>F128+F129</f>
        <v>618548.37</v>
      </c>
      <c r="G127" s="10">
        <f>G128+G129</f>
        <v>748599.92</v>
      </c>
      <c r="H127" s="10">
        <f>H129</f>
        <v>34.8</v>
      </c>
      <c r="I127" s="10">
        <f>I128+I129</f>
        <v>695338.92</v>
      </c>
      <c r="J127" s="44">
        <f>J129</f>
        <v>34.8</v>
      </c>
    </row>
    <row r="128" spans="1:10" s="117" customFormat="1" ht="38.25" customHeight="1">
      <c r="A128" s="111"/>
      <c r="B128" s="112" t="s">
        <v>179</v>
      </c>
      <c r="C128" s="113" t="s">
        <v>50</v>
      </c>
      <c r="D128" s="114">
        <v>1068738</v>
      </c>
      <c r="E128" s="114">
        <v>970499</v>
      </c>
      <c r="F128" s="114">
        <v>618282.42</v>
      </c>
      <c r="G128" s="114">
        <v>748346.42</v>
      </c>
      <c r="H128" s="115" t="s">
        <v>30</v>
      </c>
      <c r="I128" s="114">
        <v>695085.42</v>
      </c>
      <c r="J128" s="116" t="s">
        <v>30</v>
      </c>
    </row>
    <row r="129" spans="1:10" s="117" customFormat="1" ht="51" customHeight="1">
      <c r="A129" s="111"/>
      <c r="B129" s="112" t="s">
        <v>180</v>
      </c>
      <c r="C129" s="113" t="s">
        <v>51</v>
      </c>
      <c r="D129" s="114">
        <v>598</v>
      </c>
      <c r="E129" s="114">
        <v>351</v>
      </c>
      <c r="F129" s="114">
        <v>265.95</v>
      </c>
      <c r="G129" s="114">
        <v>253.5</v>
      </c>
      <c r="H129" s="114">
        <v>34.8</v>
      </c>
      <c r="I129" s="114">
        <v>253.5</v>
      </c>
      <c r="J129" s="116">
        <v>34.8</v>
      </c>
    </row>
    <row r="130" spans="1:10" s="3" customFormat="1" ht="25.5" hidden="1">
      <c r="A130" s="18"/>
      <c r="B130" s="37" t="s">
        <v>101</v>
      </c>
      <c r="C130" s="27" t="s">
        <v>117</v>
      </c>
      <c r="D130" s="10"/>
      <c r="E130" s="10"/>
      <c r="F130" s="10"/>
      <c r="G130" s="10"/>
      <c r="H130" s="14" t="s">
        <v>30</v>
      </c>
      <c r="I130" s="10"/>
      <c r="J130" s="35" t="s">
        <v>30</v>
      </c>
    </row>
    <row r="131" spans="1:10" s="3" customFormat="1" ht="25.5">
      <c r="A131" s="18"/>
      <c r="B131" s="37" t="s">
        <v>77</v>
      </c>
      <c r="C131" s="27" t="s">
        <v>119</v>
      </c>
      <c r="D131" s="10">
        <v>41000</v>
      </c>
      <c r="E131" s="10">
        <v>41000</v>
      </c>
      <c r="F131" s="10"/>
      <c r="G131" s="10"/>
      <c r="H131" s="14" t="s">
        <v>30</v>
      </c>
      <c r="I131" s="10"/>
      <c r="J131" s="35" t="s">
        <v>30</v>
      </c>
    </row>
    <row r="132" spans="1:10" s="3" customFormat="1" ht="12.75">
      <c r="A132" s="18"/>
      <c r="B132" s="37" t="s">
        <v>101</v>
      </c>
      <c r="C132" s="16" t="s">
        <v>84</v>
      </c>
      <c r="D132" s="10">
        <v>726706</v>
      </c>
      <c r="E132" s="10">
        <v>726706</v>
      </c>
      <c r="F132" s="8" t="s">
        <v>30</v>
      </c>
      <c r="G132" s="8" t="s">
        <v>30</v>
      </c>
      <c r="H132" s="8" t="s">
        <v>30</v>
      </c>
      <c r="I132" s="8" t="s">
        <v>30</v>
      </c>
      <c r="J132" s="34" t="s">
        <v>30</v>
      </c>
    </row>
    <row r="133" spans="1:10" s="3" customFormat="1" ht="14.25" customHeight="1">
      <c r="A133" s="18"/>
      <c r="B133" s="181" t="s">
        <v>121</v>
      </c>
      <c r="C133" s="182"/>
      <c r="D133" s="8" t="s">
        <v>30</v>
      </c>
      <c r="E133" s="8" t="s">
        <v>30</v>
      </c>
      <c r="F133" s="59">
        <v>1474753.21</v>
      </c>
      <c r="G133" s="8" t="s">
        <v>30</v>
      </c>
      <c r="H133" s="8" t="s">
        <v>30</v>
      </c>
      <c r="I133" s="8" t="s">
        <v>30</v>
      </c>
      <c r="J133" s="34" t="s">
        <v>30</v>
      </c>
    </row>
    <row r="134" spans="1:10" s="3" customFormat="1" ht="15.75" customHeight="1">
      <c r="A134" s="18"/>
      <c r="B134" s="181" t="s">
        <v>35</v>
      </c>
      <c r="C134" s="182"/>
      <c r="D134" s="8" t="s">
        <v>30</v>
      </c>
      <c r="E134" s="8" t="s">
        <v>30</v>
      </c>
      <c r="F134" s="28" t="s">
        <v>30</v>
      </c>
      <c r="G134" s="43"/>
      <c r="H134" s="43"/>
      <c r="I134" s="43"/>
      <c r="J134" s="34"/>
    </row>
    <row r="135" spans="1:10" s="3" customFormat="1" ht="27.75" customHeight="1" thickBot="1">
      <c r="A135" s="18"/>
      <c r="B135" s="187" t="s">
        <v>46</v>
      </c>
      <c r="C135" s="188"/>
      <c r="D135" s="8" t="s">
        <v>30</v>
      </c>
      <c r="E135" s="8" t="s">
        <v>30</v>
      </c>
      <c r="F135" s="43">
        <v>-29.08</v>
      </c>
      <c r="G135" s="8" t="s">
        <v>30</v>
      </c>
      <c r="H135" s="8" t="s">
        <v>30</v>
      </c>
      <c r="I135" s="8" t="s">
        <v>30</v>
      </c>
      <c r="J135" s="34" t="s">
        <v>30</v>
      </c>
    </row>
    <row r="136" spans="1:10" s="3" customFormat="1" ht="17.25" customHeight="1" thickBot="1" thickTop="1">
      <c r="A136" s="18"/>
      <c r="B136" s="189" t="s">
        <v>69</v>
      </c>
      <c r="C136" s="189"/>
      <c r="D136" s="189"/>
      <c r="E136" s="189"/>
      <c r="F136" s="189"/>
      <c r="G136" s="189"/>
      <c r="H136" s="189"/>
      <c r="I136" s="189"/>
      <c r="J136" s="189"/>
    </row>
    <row r="137" spans="1:10" s="3" customFormat="1" ht="27" customHeight="1" thickTop="1">
      <c r="A137" s="18"/>
      <c r="B137" s="190" t="s">
        <v>138</v>
      </c>
      <c r="C137" s="209"/>
      <c r="D137" s="162">
        <f>D138+D139</f>
        <v>633018</v>
      </c>
      <c r="E137" s="162">
        <f>E138+E139</f>
        <v>633018</v>
      </c>
      <c r="F137" s="162">
        <f>F138+F139+F141</f>
        <v>444885.5</v>
      </c>
      <c r="G137" s="162">
        <f>G138+G139</f>
        <v>451311.86</v>
      </c>
      <c r="H137" s="89" t="s">
        <v>30</v>
      </c>
      <c r="I137" s="162">
        <f>I138+I139</f>
        <v>449527.23</v>
      </c>
      <c r="J137" s="89" t="s">
        <v>30</v>
      </c>
    </row>
    <row r="138" spans="1:10" s="3" customFormat="1" ht="41.25" customHeight="1">
      <c r="A138" s="18"/>
      <c r="B138" s="14" t="s">
        <v>10</v>
      </c>
      <c r="C138" s="61" t="s">
        <v>122</v>
      </c>
      <c r="D138" s="9">
        <v>551740</v>
      </c>
      <c r="E138" s="9">
        <v>551740</v>
      </c>
      <c r="F138" s="9">
        <v>350288.95</v>
      </c>
      <c r="G138" s="10">
        <v>395062.06</v>
      </c>
      <c r="H138" s="96" t="s">
        <v>30</v>
      </c>
      <c r="I138" s="10">
        <v>393671.5</v>
      </c>
      <c r="J138" s="96" t="s">
        <v>30</v>
      </c>
    </row>
    <row r="139" spans="1:10" s="3" customFormat="1" ht="18" customHeight="1">
      <c r="A139" s="18"/>
      <c r="B139" s="14" t="s">
        <v>11</v>
      </c>
      <c r="C139" s="61" t="s">
        <v>53</v>
      </c>
      <c r="D139" s="9">
        <v>81278</v>
      </c>
      <c r="E139" s="9">
        <v>81278</v>
      </c>
      <c r="F139" s="9">
        <v>48954.66</v>
      </c>
      <c r="G139" s="9">
        <v>56249.8</v>
      </c>
      <c r="H139" s="96" t="s">
        <v>30</v>
      </c>
      <c r="I139" s="9">
        <v>55855.73</v>
      </c>
      <c r="J139" s="96" t="s">
        <v>30</v>
      </c>
    </row>
    <row r="140" spans="1:10" s="3" customFormat="1" ht="37.5" customHeight="1" hidden="1">
      <c r="A140" s="18"/>
      <c r="B140" s="14"/>
      <c r="C140" s="118" t="s">
        <v>163</v>
      </c>
      <c r="D140" s="92"/>
      <c r="E140" s="92"/>
      <c r="F140" s="92">
        <v>14015</v>
      </c>
      <c r="G140" s="92">
        <v>14015</v>
      </c>
      <c r="H140" s="96" t="s">
        <v>30</v>
      </c>
      <c r="I140" s="92">
        <v>14015</v>
      </c>
      <c r="J140" s="96"/>
    </row>
    <row r="141" spans="1:10" s="3" customFormat="1" ht="18" customHeight="1">
      <c r="A141" s="18"/>
      <c r="B141" s="182" t="s">
        <v>121</v>
      </c>
      <c r="C141" s="182"/>
      <c r="D141" s="8" t="s">
        <v>30</v>
      </c>
      <c r="E141" s="8" t="s">
        <v>30</v>
      </c>
      <c r="F141" s="43">
        <v>45641.89</v>
      </c>
      <c r="G141" s="8" t="s">
        <v>30</v>
      </c>
      <c r="H141" s="8" t="s">
        <v>30</v>
      </c>
      <c r="I141" s="8" t="s">
        <v>30</v>
      </c>
      <c r="J141" s="8" t="s">
        <v>30</v>
      </c>
    </row>
    <row r="142" spans="1:10" s="3" customFormat="1" ht="19.5" customHeight="1">
      <c r="A142" s="18"/>
      <c r="B142" s="182" t="s">
        <v>35</v>
      </c>
      <c r="C142" s="182"/>
      <c r="D142" s="8" t="s">
        <v>30</v>
      </c>
      <c r="E142" s="8" t="s">
        <v>30</v>
      </c>
      <c r="F142" s="28" t="s">
        <v>30</v>
      </c>
      <c r="G142" s="8"/>
      <c r="H142" s="8" t="s">
        <v>30</v>
      </c>
      <c r="I142" s="8"/>
      <c r="J142" s="8" t="s">
        <v>30</v>
      </c>
    </row>
    <row r="143" spans="1:10" s="3" customFormat="1" ht="24.75" customHeight="1" thickBot="1">
      <c r="A143" s="18"/>
      <c r="B143" s="191" t="s">
        <v>46</v>
      </c>
      <c r="C143" s="191"/>
      <c r="D143" s="8" t="s">
        <v>30</v>
      </c>
      <c r="E143" s="8" t="s">
        <v>30</v>
      </c>
      <c r="F143" s="43"/>
      <c r="G143" s="8" t="s">
        <v>30</v>
      </c>
      <c r="H143" s="8" t="s">
        <v>30</v>
      </c>
      <c r="I143" s="8" t="s">
        <v>30</v>
      </c>
      <c r="J143" s="8" t="s">
        <v>30</v>
      </c>
    </row>
    <row r="144" spans="1:10" s="3" customFormat="1" ht="24.75" customHeight="1" thickBot="1" thickTop="1">
      <c r="A144" s="18"/>
      <c r="B144" s="189" t="s">
        <v>69</v>
      </c>
      <c r="C144" s="189"/>
      <c r="D144" s="189"/>
      <c r="E144" s="189"/>
      <c r="F144" s="189"/>
      <c r="G144" s="189"/>
      <c r="H144" s="189"/>
      <c r="I144" s="189"/>
      <c r="J144" s="189"/>
    </row>
    <row r="145" spans="1:10" s="3" customFormat="1" ht="25.5" customHeight="1" thickTop="1">
      <c r="A145" s="18"/>
      <c r="B145" s="190" t="s">
        <v>139</v>
      </c>
      <c r="C145" s="209"/>
      <c r="D145" s="90">
        <f>D146+D149+D150+D151+D152+D153+D163+D164+D165+D166+D167+D168+D169+D170+D173</f>
        <v>24614958</v>
      </c>
      <c r="E145" s="90">
        <f>E146+E149+E150+E151+E152+E153+E163+E164+E165+E166+E167+E168+E169+E170+E173</f>
        <v>24614958</v>
      </c>
      <c r="F145" s="90">
        <f>F146+F149+F150+F151+F152+F153+F163+F164+F166+F167+F168+F174+F176</f>
        <v>17389450.830000002</v>
      </c>
      <c r="G145" s="90">
        <f>G146+G149+G150+G151+G152+G153+G163+G164+G166+G167+G168</f>
        <v>17138974.62</v>
      </c>
      <c r="H145" s="90">
        <f>H146+H149+H150+H151+H152+H153+H162+H163+H164+H165+H166+H167+H168+H169+H170</f>
        <v>821075.95</v>
      </c>
      <c r="I145" s="90">
        <f>I146+I149+I150+I151+I152+I153+I163+I164+I166+I167+I168</f>
        <v>17049711.08</v>
      </c>
      <c r="J145" s="90">
        <f>J146+J149+J150+J151+J152+J153+J162+J163+J164+J165+J166+J167+J168+J169+J170</f>
        <v>820289.95</v>
      </c>
    </row>
    <row r="146" spans="1:10" s="3" customFormat="1" ht="12.75" customHeight="1">
      <c r="A146" s="18"/>
      <c r="B146" s="37" t="s">
        <v>55</v>
      </c>
      <c r="C146" s="17" t="s">
        <v>33</v>
      </c>
      <c r="D146" s="9">
        <v>18360221</v>
      </c>
      <c r="E146" s="9">
        <v>18360221</v>
      </c>
      <c r="F146" s="10">
        <f>12041995.96+620541.13+55448.88</f>
        <v>12717985.970000003</v>
      </c>
      <c r="G146" s="10">
        <v>13416541.39</v>
      </c>
      <c r="H146" s="14">
        <f>J146+786</f>
        <v>455287.1</v>
      </c>
      <c r="I146" s="10">
        <v>13327277.85</v>
      </c>
      <c r="J146" s="35">
        <f>638339.95-183838.85</f>
        <v>454501.1</v>
      </c>
    </row>
    <row r="147" spans="1:10" s="3" customFormat="1" ht="24" customHeight="1" hidden="1">
      <c r="A147" s="18"/>
      <c r="B147" s="37"/>
      <c r="C147" s="126" t="s">
        <v>164</v>
      </c>
      <c r="D147" s="92"/>
      <c r="E147" s="6"/>
      <c r="F147" s="163">
        <v>55448.88</v>
      </c>
      <c r="G147" s="163">
        <v>55803.24</v>
      </c>
      <c r="H147" s="163">
        <v>4</v>
      </c>
      <c r="I147" s="163">
        <v>55803.24</v>
      </c>
      <c r="J147" s="163">
        <v>4</v>
      </c>
    </row>
    <row r="148" spans="1:10" s="12" customFormat="1" ht="38.25" customHeight="1" hidden="1">
      <c r="A148" s="19"/>
      <c r="B148" s="95"/>
      <c r="C148" s="94" t="s">
        <v>141</v>
      </c>
      <c r="D148" s="92"/>
      <c r="E148" s="92"/>
      <c r="F148" s="163">
        <v>906937.29</v>
      </c>
      <c r="G148" s="163">
        <v>906937.29</v>
      </c>
      <c r="H148" s="125">
        <v>0</v>
      </c>
      <c r="I148" s="163">
        <v>906937.29</v>
      </c>
      <c r="J148" s="125"/>
    </row>
    <row r="149" spans="1:10" s="12" customFormat="1" ht="29.25" customHeight="1">
      <c r="A149" s="19"/>
      <c r="B149" s="37" t="s">
        <v>56</v>
      </c>
      <c r="C149" s="11" t="s">
        <v>31</v>
      </c>
      <c r="D149" s="9">
        <v>2293955</v>
      </c>
      <c r="E149" s="9">
        <v>2293955</v>
      </c>
      <c r="F149" s="10">
        <v>1502039.76</v>
      </c>
      <c r="G149" s="10">
        <v>1698950.18</v>
      </c>
      <c r="H149" s="10">
        <v>183838.85</v>
      </c>
      <c r="I149" s="10">
        <v>1698950.18</v>
      </c>
      <c r="J149" s="10">
        <v>183838.85</v>
      </c>
    </row>
    <row r="150" spans="1:10" s="12" customFormat="1" ht="33.75" customHeight="1">
      <c r="A150" s="19"/>
      <c r="B150" s="37" t="s">
        <v>57</v>
      </c>
      <c r="C150" s="17" t="s">
        <v>45</v>
      </c>
      <c r="D150" s="9">
        <v>1457906</v>
      </c>
      <c r="E150" s="9">
        <v>1457906</v>
      </c>
      <c r="F150" s="10">
        <v>1032646.11</v>
      </c>
      <c r="G150" s="10">
        <v>1093246.07</v>
      </c>
      <c r="H150" s="10">
        <v>62440</v>
      </c>
      <c r="I150" s="10">
        <v>1093246.07</v>
      </c>
      <c r="J150" s="10">
        <v>62440</v>
      </c>
    </row>
    <row r="151" spans="1:10" s="12" customFormat="1" ht="30.75" customHeight="1">
      <c r="A151" s="19"/>
      <c r="B151" s="37" t="s">
        <v>58</v>
      </c>
      <c r="C151" s="17" t="s">
        <v>85</v>
      </c>
      <c r="D151" s="9">
        <v>17594</v>
      </c>
      <c r="E151" s="10">
        <v>17594</v>
      </c>
      <c r="F151" s="10">
        <v>12424.83</v>
      </c>
      <c r="G151" s="10">
        <v>12392.83</v>
      </c>
      <c r="H151" s="10">
        <v>32</v>
      </c>
      <c r="I151" s="10">
        <v>12392.83</v>
      </c>
      <c r="J151" s="10">
        <v>32</v>
      </c>
    </row>
    <row r="152" spans="1:10" s="12" customFormat="1" ht="14.25" customHeight="1">
      <c r="A152" s="19"/>
      <c r="B152" s="37" t="s">
        <v>59</v>
      </c>
      <c r="C152" s="17" t="s">
        <v>52</v>
      </c>
      <c r="D152" s="9">
        <v>1434</v>
      </c>
      <c r="E152" s="10">
        <v>1434</v>
      </c>
      <c r="F152" s="10">
        <v>1129.03</v>
      </c>
      <c r="G152" s="10">
        <v>1027.38</v>
      </c>
      <c r="H152" s="10">
        <v>136</v>
      </c>
      <c r="I152" s="10">
        <v>1027.38</v>
      </c>
      <c r="J152" s="10">
        <v>136</v>
      </c>
    </row>
    <row r="153" spans="1:10" s="3" customFormat="1" ht="15" customHeight="1">
      <c r="A153" s="18"/>
      <c r="B153" s="37" t="s">
        <v>123</v>
      </c>
      <c r="C153" s="5" t="s">
        <v>82</v>
      </c>
      <c r="D153" s="9">
        <f>D155+D156+D161+D162</f>
        <v>1031501</v>
      </c>
      <c r="E153" s="9">
        <f>E155+E156+E161+E162</f>
        <v>1031501</v>
      </c>
      <c r="F153" s="9">
        <f>F155+F156+F160+F161</f>
        <v>792022.8799999999</v>
      </c>
      <c r="G153" s="9">
        <f>G155+G156+G160+G161</f>
        <v>777676.5499999999</v>
      </c>
      <c r="H153" s="9">
        <f>H155+H156+H160+H161+H162</f>
        <v>118534</v>
      </c>
      <c r="I153" s="9">
        <f>I155+I156+I160+I161</f>
        <v>777676.5499999999</v>
      </c>
      <c r="J153" s="9">
        <f>J155+J156+J160+J161+J162</f>
        <v>118534</v>
      </c>
    </row>
    <row r="154" spans="1:10" s="3" customFormat="1" ht="40.5" customHeight="1" hidden="1">
      <c r="A154" s="18"/>
      <c r="B154" s="37"/>
      <c r="C154" s="126" t="s">
        <v>164</v>
      </c>
      <c r="D154" s="6"/>
      <c r="E154" s="6"/>
      <c r="F154" s="6">
        <v>791.52</v>
      </c>
      <c r="G154" s="6">
        <v>791.52</v>
      </c>
      <c r="H154" s="6"/>
      <c r="I154" s="6">
        <v>791.52</v>
      </c>
      <c r="J154" s="6">
        <v>0</v>
      </c>
    </row>
    <row r="155" spans="1:10" s="3" customFormat="1" ht="14.25" customHeight="1">
      <c r="A155" s="18"/>
      <c r="B155" s="40" t="s">
        <v>151</v>
      </c>
      <c r="C155" s="61" t="s">
        <v>0</v>
      </c>
      <c r="D155" s="9">
        <v>858875</v>
      </c>
      <c r="E155" s="9">
        <v>858875</v>
      </c>
      <c r="F155" s="9">
        <v>663121.59</v>
      </c>
      <c r="G155" s="9">
        <v>648585.07</v>
      </c>
      <c r="H155" s="9">
        <v>94441</v>
      </c>
      <c r="I155" s="9">
        <v>648585.07</v>
      </c>
      <c r="J155" s="9">
        <v>94441</v>
      </c>
    </row>
    <row r="156" spans="1:10" s="3" customFormat="1" ht="18.75" customHeight="1">
      <c r="A156" s="18"/>
      <c r="B156" s="40" t="s">
        <v>152</v>
      </c>
      <c r="C156" s="5" t="s">
        <v>124</v>
      </c>
      <c r="D156" s="9">
        <v>165053</v>
      </c>
      <c r="E156" s="9">
        <v>165053</v>
      </c>
      <c r="F156" s="9">
        <f>F157+F158+F159</f>
        <v>120488.72</v>
      </c>
      <c r="G156" s="9">
        <f>G157+G158+G159</f>
        <v>119787.73000000001</v>
      </c>
      <c r="H156" s="9">
        <f>H157+H158+H159</f>
        <v>24011</v>
      </c>
      <c r="I156" s="9">
        <f>I157+I158+I159</f>
        <v>119787.73000000001</v>
      </c>
      <c r="J156" s="9">
        <f>J157+J158+J159</f>
        <v>24011</v>
      </c>
    </row>
    <row r="157" spans="1:10" s="3" customFormat="1" ht="18.75" customHeight="1">
      <c r="A157" s="18"/>
      <c r="B157" s="41" t="s">
        <v>153</v>
      </c>
      <c r="C157" s="26" t="s">
        <v>125</v>
      </c>
      <c r="D157" s="91" t="s">
        <v>30</v>
      </c>
      <c r="E157" s="91" t="s">
        <v>30</v>
      </c>
      <c r="F157" s="92">
        <v>67616.31</v>
      </c>
      <c r="G157" s="92">
        <v>71517.72</v>
      </c>
      <c r="H157" s="92">
        <v>8607</v>
      </c>
      <c r="I157" s="92">
        <v>71517.72</v>
      </c>
      <c r="J157" s="92">
        <v>8607</v>
      </c>
    </row>
    <row r="158" spans="1:10" s="3" customFormat="1" ht="14.25" customHeight="1">
      <c r="A158" s="18"/>
      <c r="B158" s="41" t="s">
        <v>154</v>
      </c>
      <c r="C158" s="26" t="s">
        <v>80</v>
      </c>
      <c r="D158" s="91" t="s">
        <v>30</v>
      </c>
      <c r="E158" s="91" t="s">
        <v>30</v>
      </c>
      <c r="F158" s="92">
        <v>52809.969999999994</v>
      </c>
      <c r="G158" s="92">
        <v>48192.21000000001</v>
      </c>
      <c r="H158" s="92">
        <v>15404</v>
      </c>
      <c r="I158" s="92">
        <v>48192.21000000001</v>
      </c>
      <c r="J158" s="92">
        <v>15404</v>
      </c>
    </row>
    <row r="159" spans="1:10" s="3" customFormat="1" ht="13.5" customHeight="1">
      <c r="A159" s="18"/>
      <c r="B159" s="41" t="s">
        <v>155</v>
      </c>
      <c r="C159" s="26" t="s">
        <v>126</v>
      </c>
      <c r="D159" s="91" t="s">
        <v>30</v>
      </c>
      <c r="E159" s="91" t="s">
        <v>30</v>
      </c>
      <c r="F159" s="92">
        <v>62.44</v>
      </c>
      <c r="G159" s="92">
        <v>77.8</v>
      </c>
      <c r="H159" s="92">
        <v>0</v>
      </c>
      <c r="I159" s="92">
        <v>77.8</v>
      </c>
      <c r="J159" s="92"/>
    </row>
    <row r="160" spans="1:10" s="3" customFormat="1" ht="27.75" customHeight="1">
      <c r="A160" s="18"/>
      <c r="B160" s="40" t="s">
        <v>156</v>
      </c>
      <c r="C160" s="17" t="s">
        <v>127</v>
      </c>
      <c r="D160" s="91" t="s">
        <v>30</v>
      </c>
      <c r="E160" s="91" t="s">
        <v>30</v>
      </c>
      <c r="F160" s="9">
        <v>2440.48</v>
      </c>
      <c r="G160" s="9">
        <v>2707.85</v>
      </c>
      <c r="H160" s="9">
        <v>6</v>
      </c>
      <c r="I160" s="9">
        <v>2707.85</v>
      </c>
      <c r="J160" s="9">
        <v>6</v>
      </c>
    </row>
    <row r="161" spans="1:10" s="3" customFormat="1" ht="18.75" customHeight="1">
      <c r="A161" s="18"/>
      <c r="B161" s="40" t="s">
        <v>157</v>
      </c>
      <c r="C161" s="5" t="s">
        <v>74</v>
      </c>
      <c r="D161" s="10">
        <v>7573</v>
      </c>
      <c r="E161" s="10">
        <v>7573</v>
      </c>
      <c r="F161" s="10">
        <v>5972.09</v>
      </c>
      <c r="G161" s="10">
        <v>6595.9</v>
      </c>
      <c r="H161" s="30">
        <v>76</v>
      </c>
      <c r="I161" s="10">
        <v>6595.9</v>
      </c>
      <c r="J161" s="30">
        <v>76</v>
      </c>
    </row>
    <row r="162" spans="1:10" s="3" customFormat="1" ht="39.75" customHeight="1" hidden="1">
      <c r="A162" s="18"/>
      <c r="B162" s="40" t="s">
        <v>158</v>
      </c>
      <c r="C162" s="16" t="s">
        <v>167</v>
      </c>
      <c r="D162" s="9"/>
      <c r="E162" s="9"/>
      <c r="F162" s="127">
        <v>25678</v>
      </c>
      <c r="G162" s="96">
        <f>I162</f>
        <v>25678</v>
      </c>
      <c r="H162" s="96"/>
      <c r="I162" s="127">
        <v>25678</v>
      </c>
      <c r="J162" s="10">
        <v>0</v>
      </c>
    </row>
    <row r="163" spans="1:10" s="3" customFormat="1" ht="27.75" customHeight="1">
      <c r="A163" s="18"/>
      <c r="B163" s="37" t="s">
        <v>60</v>
      </c>
      <c r="C163" s="31" t="s">
        <v>38</v>
      </c>
      <c r="D163" s="9">
        <v>137</v>
      </c>
      <c r="E163" s="9">
        <v>137</v>
      </c>
      <c r="F163" s="9"/>
      <c r="G163" s="9"/>
      <c r="H163" s="9"/>
      <c r="I163" s="9"/>
      <c r="J163" s="9"/>
    </row>
    <row r="164" spans="1:10" s="3" customFormat="1" ht="17.25" customHeight="1">
      <c r="A164" s="18"/>
      <c r="B164" s="37" t="s">
        <v>61</v>
      </c>
      <c r="C164" s="31" t="s">
        <v>78</v>
      </c>
      <c r="D164" s="9">
        <v>35192</v>
      </c>
      <c r="E164" s="9">
        <v>35192</v>
      </c>
      <c r="F164" s="9">
        <v>18957.18</v>
      </c>
      <c r="G164" s="9">
        <v>21476.62</v>
      </c>
      <c r="H164" s="9">
        <v>174</v>
      </c>
      <c r="I164" s="9">
        <v>21476.62</v>
      </c>
      <c r="J164" s="9">
        <v>174</v>
      </c>
    </row>
    <row r="165" spans="1:10" s="3" customFormat="1" ht="17.25" customHeight="1">
      <c r="A165" s="18"/>
      <c r="B165" s="37" t="s">
        <v>61</v>
      </c>
      <c r="C165" s="31" t="s">
        <v>86</v>
      </c>
      <c r="D165" s="9"/>
      <c r="E165" s="9"/>
      <c r="F165" s="9"/>
      <c r="G165" s="9"/>
      <c r="H165" s="9"/>
      <c r="I165" s="9"/>
      <c r="J165" s="9"/>
    </row>
    <row r="166" spans="1:10" s="3" customFormat="1" ht="27.75" customHeight="1">
      <c r="A166" s="18"/>
      <c r="B166" s="37" t="s">
        <v>87</v>
      </c>
      <c r="C166" s="45" t="s">
        <v>64</v>
      </c>
      <c r="D166" s="9">
        <v>19082</v>
      </c>
      <c r="E166" s="9">
        <v>19082</v>
      </c>
      <c r="F166" s="9">
        <v>9582.56</v>
      </c>
      <c r="G166" s="9">
        <v>11517.31</v>
      </c>
      <c r="H166" s="9">
        <v>56</v>
      </c>
      <c r="I166" s="9">
        <v>11517.31</v>
      </c>
      <c r="J166" s="9">
        <v>56</v>
      </c>
    </row>
    <row r="167" spans="1:10" s="3" customFormat="1" ht="27.75" customHeight="1">
      <c r="A167" s="18"/>
      <c r="B167" s="37" t="s">
        <v>62</v>
      </c>
      <c r="C167" s="45" t="s">
        <v>65</v>
      </c>
      <c r="D167" s="9">
        <v>106090</v>
      </c>
      <c r="E167" s="9">
        <v>106090</v>
      </c>
      <c r="F167" s="9">
        <v>71817.11</v>
      </c>
      <c r="G167" s="9">
        <v>82036.13</v>
      </c>
      <c r="H167" s="9">
        <v>546</v>
      </c>
      <c r="I167" s="9">
        <v>82036.13</v>
      </c>
      <c r="J167" s="9">
        <v>546</v>
      </c>
    </row>
    <row r="168" spans="1:10" s="3" customFormat="1" ht="27.75" customHeight="1">
      <c r="A168" s="18"/>
      <c r="B168" s="37" t="s">
        <v>63</v>
      </c>
      <c r="C168" s="45" t="s">
        <v>79</v>
      </c>
      <c r="D168" s="9">
        <v>26909</v>
      </c>
      <c r="E168" s="9">
        <v>26909</v>
      </c>
      <c r="F168" s="9">
        <v>18876.89</v>
      </c>
      <c r="G168" s="9">
        <v>24110.16</v>
      </c>
      <c r="H168" s="9">
        <v>32</v>
      </c>
      <c r="I168" s="9">
        <v>24110.16</v>
      </c>
      <c r="J168" s="9">
        <v>32</v>
      </c>
    </row>
    <row r="169" spans="1:10" s="3" customFormat="1" ht="27.75" customHeight="1">
      <c r="A169" s="18"/>
      <c r="B169" s="37" t="s">
        <v>66</v>
      </c>
      <c r="C169" s="17" t="s">
        <v>128</v>
      </c>
      <c r="D169" s="9"/>
      <c r="E169" s="9"/>
      <c r="F169" s="9"/>
      <c r="G169" s="9"/>
      <c r="H169" s="9"/>
      <c r="I169" s="9"/>
      <c r="J169" s="9"/>
    </row>
    <row r="170" spans="1:10" s="3" customFormat="1" ht="21" customHeight="1">
      <c r="A170" s="18"/>
      <c r="B170" s="37" t="s">
        <v>76</v>
      </c>
      <c r="C170" s="17" t="s">
        <v>129</v>
      </c>
      <c r="D170" s="9"/>
      <c r="E170" s="10"/>
      <c r="F170" s="10"/>
      <c r="G170" s="10"/>
      <c r="H170" s="10"/>
      <c r="I170" s="10"/>
      <c r="J170" s="10"/>
    </row>
    <row r="171" spans="1:10" s="12" customFormat="1" ht="42.75" customHeight="1" hidden="1">
      <c r="A171" s="19"/>
      <c r="B171" s="95" t="s">
        <v>81</v>
      </c>
      <c r="C171" s="164" t="s">
        <v>168</v>
      </c>
      <c r="D171" s="92"/>
      <c r="E171" s="6"/>
      <c r="F171" s="6">
        <v>1327</v>
      </c>
      <c r="G171" s="6">
        <f>I171</f>
        <v>1327</v>
      </c>
      <c r="H171" s="8"/>
      <c r="I171" s="6">
        <v>1327</v>
      </c>
      <c r="J171" s="6">
        <v>0</v>
      </c>
    </row>
    <row r="172" spans="1:10" s="3" customFormat="1" ht="40.5" customHeight="1" hidden="1">
      <c r="A172" s="18"/>
      <c r="B172" s="37" t="s">
        <v>93</v>
      </c>
      <c r="C172" s="17" t="s">
        <v>130</v>
      </c>
      <c r="D172" s="9"/>
      <c r="E172" s="10"/>
      <c r="F172" s="10"/>
      <c r="G172" s="10"/>
      <c r="H172" s="8" t="s">
        <v>30</v>
      </c>
      <c r="I172" s="10"/>
      <c r="J172" s="34" t="s">
        <v>30</v>
      </c>
    </row>
    <row r="173" spans="1:10" s="3" customFormat="1" ht="21" customHeight="1">
      <c r="A173" s="18"/>
      <c r="B173" s="37" t="s">
        <v>81</v>
      </c>
      <c r="C173" s="16" t="s">
        <v>84</v>
      </c>
      <c r="D173" s="10">
        <f>1264110+827</f>
        <v>1264937</v>
      </c>
      <c r="E173" s="10">
        <f>1264110+827</f>
        <v>1264937</v>
      </c>
      <c r="F173" s="8" t="s">
        <v>30</v>
      </c>
      <c r="G173" s="8" t="s">
        <v>30</v>
      </c>
      <c r="H173" s="8" t="s">
        <v>30</v>
      </c>
      <c r="I173" s="8" t="s">
        <v>30</v>
      </c>
      <c r="J173" s="34" t="s">
        <v>30</v>
      </c>
    </row>
    <row r="174" spans="1:10" s="3" customFormat="1" ht="18.75" customHeight="1">
      <c r="A174" s="18"/>
      <c r="B174" s="181" t="s">
        <v>121</v>
      </c>
      <c r="C174" s="182"/>
      <c r="D174" s="8" t="s">
        <v>30</v>
      </c>
      <c r="E174" s="8" t="s">
        <v>30</v>
      </c>
      <c r="F174" s="43">
        <v>1224731.46</v>
      </c>
      <c r="G174" s="8" t="s">
        <v>30</v>
      </c>
      <c r="H174" s="8" t="s">
        <v>30</v>
      </c>
      <c r="I174" s="8" t="s">
        <v>30</v>
      </c>
      <c r="J174" s="34" t="s">
        <v>30</v>
      </c>
    </row>
    <row r="175" spans="1:10" s="3" customFormat="1" ht="19.5" customHeight="1">
      <c r="A175" s="18"/>
      <c r="B175" s="181" t="s">
        <v>35</v>
      </c>
      <c r="C175" s="182"/>
      <c r="D175" s="8" t="s">
        <v>30</v>
      </c>
      <c r="E175" s="8" t="s">
        <v>30</v>
      </c>
      <c r="F175" s="8" t="s">
        <v>30</v>
      </c>
      <c r="G175" s="8"/>
      <c r="H175" s="8" t="s">
        <v>30</v>
      </c>
      <c r="I175" s="8"/>
      <c r="J175" s="34" t="s">
        <v>30</v>
      </c>
    </row>
    <row r="176" spans="1:10" s="3" customFormat="1" ht="28.5" customHeight="1" thickBot="1">
      <c r="A176" s="18"/>
      <c r="B176" s="183" t="s">
        <v>46</v>
      </c>
      <c r="C176" s="184"/>
      <c r="D176" s="63" t="s">
        <v>30</v>
      </c>
      <c r="E176" s="63" t="s">
        <v>30</v>
      </c>
      <c r="F176" s="77">
        <v>-12762.95</v>
      </c>
      <c r="G176" s="63" t="s">
        <v>30</v>
      </c>
      <c r="H176" s="63" t="s">
        <v>30</v>
      </c>
      <c r="I176" s="63" t="s">
        <v>30</v>
      </c>
      <c r="J176" s="64" t="s">
        <v>30</v>
      </c>
    </row>
    <row r="177" spans="2:10" ht="17.25" customHeight="1" thickBot="1" thickTop="1">
      <c r="B177" s="203" t="s">
        <v>70</v>
      </c>
      <c r="C177" s="204"/>
      <c r="D177" s="204"/>
      <c r="E177" s="204"/>
      <c r="F177" s="204"/>
      <c r="G177" s="204"/>
      <c r="H177" s="204"/>
      <c r="I177" s="204"/>
      <c r="J177" s="205"/>
    </row>
    <row r="178" spans="1:10" s="2" customFormat="1" ht="30" customHeight="1" thickBot="1" thickTop="1">
      <c r="A178" s="18" t="s">
        <v>20</v>
      </c>
      <c r="B178" s="186" t="s">
        <v>137</v>
      </c>
      <c r="C178" s="186"/>
      <c r="D178" s="88">
        <f>D179+D215+D223</f>
        <v>43250365</v>
      </c>
      <c r="E178" s="88">
        <f>E179+E215+E223</f>
        <v>43164101.52</v>
      </c>
      <c r="F178" s="88">
        <f>F179+F215+F223</f>
        <v>30434232.820000004</v>
      </c>
      <c r="G178" s="88">
        <f>G179+G215+G223</f>
        <v>30855339.060000002</v>
      </c>
      <c r="H178" s="88">
        <f>H179+H223</f>
        <v>1051112.35</v>
      </c>
      <c r="I178" s="88">
        <f>I179+I215+I223</f>
        <v>30375509.650000006</v>
      </c>
      <c r="J178" s="88">
        <f>J179+J223</f>
        <v>1039641.35</v>
      </c>
    </row>
    <row r="179" spans="1:10" s="3" customFormat="1" ht="27.75" customHeight="1" thickTop="1">
      <c r="A179" s="18"/>
      <c r="B179" s="185" t="s">
        <v>68</v>
      </c>
      <c r="C179" s="210"/>
      <c r="D179" s="62">
        <f>D180+D181+D182+D184+D185+D186+D188+D189+D190+D195+D197+D198+D199+D200+D201+D202+D203+D204+D205+D208+D209+D210</f>
        <v>17609934</v>
      </c>
      <c r="E179" s="62">
        <f>E180+E181+E182+E184+E185+E186+E188+E189+E190+E195+E197+E198+E199+E200+E201+E202+E203+E204+E205+E208+E209+E210</f>
        <v>17526185.520000003</v>
      </c>
      <c r="F179" s="62">
        <f>F180+F181+F182+F184+F185+F186+F188+F189+F190+F195+F197+F198+F199+F200+F201+F202+F203+F205+F208+F209+F211+F213</f>
        <v>12749399.890000002</v>
      </c>
      <c r="G179" s="62">
        <f>G180+G181+G183+G184+G186+G187+G188+G189+G190+G195+G197+G198+G199+G200+G201+G202+G203+G205+G208+G209+G212</f>
        <v>12657875.42</v>
      </c>
      <c r="H179" s="62">
        <f>H180+H181+H195+H199+H205</f>
        <v>313736.4</v>
      </c>
      <c r="I179" s="62">
        <f>I180+I181+I183+I184+I186+I187+I188+I189+I190+I195+I197+I198+I199+I200+I201+I202+I203+I205+I208+I209+I212</f>
        <v>12501695.090000002</v>
      </c>
      <c r="J179" s="62">
        <f>J180+J181+J195+J199+J205</f>
        <v>313736.4</v>
      </c>
    </row>
    <row r="180" spans="1:10" s="3" customFormat="1" ht="12.75">
      <c r="A180" s="18"/>
      <c r="B180" s="37" t="s">
        <v>21</v>
      </c>
      <c r="C180" s="13" t="s">
        <v>24</v>
      </c>
      <c r="D180" s="13">
        <v>6160790</v>
      </c>
      <c r="E180" s="13">
        <v>6131428.89</v>
      </c>
      <c r="F180" s="13">
        <v>4311369.340000001</v>
      </c>
      <c r="G180" s="13">
        <v>4589375.99</v>
      </c>
      <c r="H180" s="160">
        <v>257298.5</v>
      </c>
      <c r="I180" s="160">
        <v>4589375.99</v>
      </c>
      <c r="J180" s="161">
        <v>257298.5</v>
      </c>
    </row>
    <row r="181" spans="1:10" s="3" customFormat="1" ht="25.5">
      <c r="A181" s="18"/>
      <c r="B181" s="37" t="s">
        <v>18</v>
      </c>
      <c r="C181" s="7" t="s">
        <v>39</v>
      </c>
      <c r="D181" s="13">
        <v>17800</v>
      </c>
      <c r="E181" s="13">
        <v>17800</v>
      </c>
      <c r="F181" s="13">
        <v>8035.05</v>
      </c>
      <c r="G181" s="13">
        <v>7206</v>
      </c>
      <c r="H181" s="160">
        <v>2001.5</v>
      </c>
      <c r="I181" s="160">
        <v>7206</v>
      </c>
      <c r="J181" s="161">
        <v>2001.5</v>
      </c>
    </row>
    <row r="182" spans="1:10" s="3" customFormat="1" ht="25.5">
      <c r="A182" s="18"/>
      <c r="B182" s="37" t="s">
        <v>19</v>
      </c>
      <c r="C182" s="7" t="s">
        <v>105</v>
      </c>
      <c r="D182" s="10">
        <v>27375</v>
      </c>
      <c r="E182" s="10">
        <v>27375</v>
      </c>
      <c r="F182" s="10">
        <v>27375</v>
      </c>
      <c r="G182" s="8" t="s">
        <v>30</v>
      </c>
      <c r="H182" s="8" t="s">
        <v>30</v>
      </c>
      <c r="I182" s="8" t="s">
        <v>30</v>
      </c>
      <c r="J182" s="34" t="s">
        <v>30</v>
      </c>
    </row>
    <row r="183" spans="1:10" s="3" customFormat="1" ht="37.5" customHeight="1">
      <c r="A183" s="18"/>
      <c r="B183" s="37" t="s">
        <v>29</v>
      </c>
      <c r="C183" s="7" t="s">
        <v>106</v>
      </c>
      <c r="D183" s="8" t="s">
        <v>30</v>
      </c>
      <c r="E183" s="8" t="s">
        <v>30</v>
      </c>
      <c r="F183" s="8" t="s">
        <v>30</v>
      </c>
      <c r="G183" s="8"/>
      <c r="H183" s="8" t="s">
        <v>30</v>
      </c>
      <c r="I183" s="8"/>
      <c r="J183" s="34" t="s">
        <v>30</v>
      </c>
    </row>
    <row r="184" spans="1:10" s="3" customFormat="1" ht="38.25">
      <c r="A184" s="18"/>
      <c r="B184" s="37" t="s">
        <v>27</v>
      </c>
      <c r="C184" s="7" t="s">
        <v>83</v>
      </c>
      <c r="D184" s="10">
        <v>5960</v>
      </c>
      <c r="E184" s="10">
        <v>5960</v>
      </c>
      <c r="F184" s="10">
        <v>5959.58</v>
      </c>
      <c r="G184" s="10"/>
      <c r="H184" s="8" t="s">
        <v>30</v>
      </c>
      <c r="I184" s="10"/>
      <c r="J184" s="34" t="s">
        <v>30</v>
      </c>
    </row>
    <row r="185" spans="1:10" s="3" customFormat="1" ht="25.5">
      <c r="A185" s="18"/>
      <c r="B185" s="37" t="s">
        <v>28</v>
      </c>
      <c r="C185" s="11" t="s">
        <v>107</v>
      </c>
      <c r="D185" s="13">
        <v>58193</v>
      </c>
      <c r="E185" s="13">
        <v>58193</v>
      </c>
      <c r="F185" s="13">
        <v>58193.26</v>
      </c>
      <c r="G185" s="8" t="s">
        <v>30</v>
      </c>
      <c r="H185" s="8" t="s">
        <v>30</v>
      </c>
      <c r="I185" s="8" t="s">
        <v>30</v>
      </c>
      <c r="J185" s="34" t="s">
        <v>30</v>
      </c>
    </row>
    <row r="186" spans="1:10" s="3" customFormat="1" ht="27.75" customHeight="1">
      <c r="A186" s="18"/>
      <c r="B186" s="37" t="s">
        <v>3</v>
      </c>
      <c r="C186" s="27" t="s">
        <v>108</v>
      </c>
      <c r="D186" s="165">
        <f>246803-D185</f>
        <v>188610</v>
      </c>
      <c r="E186" s="165">
        <f>246803-E185</f>
        <v>188610</v>
      </c>
      <c r="F186" s="110">
        <v>59036.58</v>
      </c>
      <c r="G186" s="110">
        <v>59036.58</v>
      </c>
      <c r="H186" s="8" t="s">
        <v>30</v>
      </c>
      <c r="I186" s="10">
        <v>59036.58</v>
      </c>
      <c r="J186" s="34" t="s">
        <v>30</v>
      </c>
    </row>
    <row r="187" spans="1:10" s="3" customFormat="1" ht="25.5" hidden="1">
      <c r="A187" s="18"/>
      <c r="B187" s="37" t="s">
        <v>4</v>
      </c>
      <c r="C187" s="27" t="s">
        <v>109</v>
      </c>
      <c r="D187" s="8" t="s">
        <v>30</v>
      </c>
      <c r="E187" s="8" t="s">
        <v>30</v>
      </c>
      <c r="F187" s="8" t="s">
        <v>30</v>
      </c>
      <c r="G187" s="10"/>
      <c r="H187" s="8" t="s">
        <v>30</v>
      </c>
      <c r="I187" s="10"/>
      <c r="J187" s="34" t="s">
        <v>30</v>
      </c>
    </row>
    <row r="188" spans="1:10" s="12" customFormat="1" ht="29.25" customHeight="1">
      <c r="A188" s="19"/>
      <c r="B188" s="37" t="s">
        <v>4</v>
      </c>
      <c r="C188" s="27" t="s">
        <v>110</v>
      </c>
      <c r="D188" s="165">
        <v>301527</v>
      </c>
      <c r="E188" s="165">
        <v>301527</v>
      </c>
      <c r="F188" s="165">
        <v>301527.11</v>
      </c>
      <c r="G188" s="10">
        <v>301527.11</v>
      </c>
      <c r="H188" s="8" t="s">
        <v>30</v>
      </c>
      <c r="I188" s="10">
        <v>301527.11</v>
      </c>
      <c r="J188" s="34" t="s">
        <v>30</v>
      </c>
    </row>
    <row r="189" spans="1:10" s="12" customFormat="1" ht="26.25">
      <c r="A189" s="19"/>
      <c r="B189" s="37" t="s">
        <v>5</v>
      </c>
      <c r="C189" s="11" t="s">
        <v>54</v>
      </c>
      <c r="D189" s="10">
        <v>917233</v>
      </c>
      <c r="E189" s="30">
        <v>910919.25</v>
      </c>
      <c r="F189" s="30">
        <v>608604.18</v>
      </c>
      <c r="G189" s="30">
        <v>684495.42</v>
      </c>
      <c r="H189" s="8" t="s">
        <v>30</v>
      </c>
      <c r="I189" s="30">
        <v>684495.42</v>
      </c>
      <c r="J189" s="33" t="s">
        <v>30</v>
      </c>
    </row>
    <row r="190" spans="1:10" s="12" customFormat="1" ht="13.5">
      <c r="A190" s="19"/>
      <c r="B190" s="37" t="s">
        <v>7</v>
      </c>
      <c r="C190" s="25" t="s">
        <v>6</v>
      </c>
      <c r="D190" s="10">
        <f>D191+D192+D193+D194</f>
        <v>598439</v>
      </c>
      <c r="E190" s="10">
        <f>E191+E192+E193+E194</f>
        <v>597941</v>
      </c>
      <c r="F190" s="10">
        <f>F191+F192+F193+F194</f>
        <v>397016.25</v>
      </c>
      <c r="G190" s="10">
        <f>G191+G192+G193+G194</f>
        <v>446548.20999999996</v>
      </c>
      <c r="H190" s="8" t="s">
        <v>30</v>
      </c>
      <c r="I190" s="10">
        <f>I191+I192+I193+I194</f>
        <v>446548.20999999996</v>
      </c>
      <c r="J190" s="34" t="s">
        <v>30</v>
      </c>
    </row>
    <row r="191" spans="1:10" s="12" customFormat="1" ht="26.25">
      <c r="A191" s="19"/>
      <c r="B191" s="95" t="s">
        <v>175</v>
      </c>
      <c r="C191" s="92" t="s">
        <v>47</v>
      </c>
      <c r="D191" s="6">
        <v>70297</v>
      </c>
      <c r="E191" s="6">
        <v>70297</v>
      </c>
      <c r="F191" s="6">
        <v>45721.6</v>
      </c>
      <c r="G191" s="6">
        <v>51436.8</v>
      </c>
      <c r="H191" s="8" t="s">
        <v>30</v>
      </c>
      <c r="I191" s="6">
        <v>51436.8</v>
      </c>
      <c r="J191" s="34" t="s">
        <v>30</v>
      </c>
    </row>
    <row r="192" spans="1:18" s="12" customFormat="1" ht="26.25">
      <c r="A192" s="36"/>
      <c r="B192" s="95" t="s">
        <v>176</v>
      </c>
      <c r="C192" s="92" t="s">
        <v>37</v>
      </c>
      <c r="D192" s="6">
        <v>443304</v>
      </c>
      <c r="E192" s="6">
        <v>443304</v>
      </c>
      <c r="F192" s="6">
        <v>295536</v>
      </c>
      <c r="G192" s="6">
        <v>332478</v>
      </c>
      <c r="H192" s="8" t="s">
        <v>30</v>
      </c>
      <c r="I192" s="6">
        <v>332478</v>
      </c>
      <c r="J192" s="34" t="s">
        <v>30</v>
      </c>
      <c r="K192" s="154"/>
      <c r="L192" s="155"/>
      <c r="M192" s="154"/>
      <c r="N192" s="155"/>
      <c r="O192" s="154"/>
      <c r="P192" s="155"/>
      <c r="Q192" s="154"/>
      <c r="R192" s="155"/>
    </row>
    <row r="193" spans="1:10" s="3" customFormat="1" ht="25.5" customHeight="1">
      <c r="A193" s="18"/>
      <c r="B193" s="95" t="s">
        <v>177</v>
      </c>
      <c r="C193" s="92" t="s">
        <v>1</v>
      </c>
      <c r="D193" s="6">
        <v>52936</v>
      </c>
      <c r="E193" s="6">
        <v>52562</v>
      </c>
      <c r="F193" s="6">
        <v>35119.64</v>
      </c>
      <c r="G193" s="6">
        <v>39502.48</v>
      </c>
      <c r="H193" s="8" t="s">
        <v>30</v>
      </c>
      <c r="I193" s="6">
        <v>39502.48</v>
      </c>
      <c r="J193" s="34" t="s">
        <v>30</v>
      </c>
    </row>
    <row r="194" spans="1:10" s="12" customFormat="1" ht="13.5">
      <c r="A194" s="19"/>
      <c r="B194" s="95" t="s">
        <v>178</v>
      </c>
      <c r="C194" s="6" t="s">
        <v>26</v>
      </c>
      <c r="D194" s="6">
        <v>31902</v>
      </c>
      <c r="E194" s="6">
        <v>31778</v>
      </c>
      <c r="F194" s="6">
        <v>20639.01</v>
      </c>
      <c r="G194" s="6">
        <v>23130.93</v>
      </c>
      <c r="H194" s="8" t="s">
        <v>30</v>
      </c>
      <c r="I194" s="6">
        <v>23130.93</v>
      </c>
      <c r="J194" s="34" t="s">
        <v>30</v>
      </c>
    </row>
    <row r="195" spans="1:10" s="12" customFormat="1" ht="16.5" customHeight="1">
      <c r="A195" s="19"/>
      <c r="B195" s="38" t="s">
        <v>8</v>
      </c>
      <c r="C195" s="25" t="s">
        <v>2</v>
      </c>
      <c r="D195" s="7">
        <v>705599</v>
      </c>
      <c r="E195" s="128">
        <v>705599</v>
      </c>
      <c r="F195" s="10">
        <v>589056.8</v>
      </c>
      <c r="G195" s="9">
        <v>630193.01</v>
      </c>
      <c r="H195" s="10">
        <v>53353.4</v>
      </c>
      <c r="I195" s="9">
        <v>630193.01</v>
      </c>
      <c r="J195" s="44">
        <v>53353.4</v>
      </c>
    </row>
    <row r="196" spans="1:10" s="12" customFormat="1" ht="16.5" customHeight="1" hidden="1">
      <c r="A196" s="19"/>
      <c r="B196" s="93"/>
      <c r="C196" s="6" t="s">
        <v>162</v>
      </c>
      <c r="D196" s="125"/>
      <c r="E196" s="125"/>
      <c r="F196" s="92">
        <v>28862.06</v>
      </c>
      <c r="G196" s="92">
        <v>28771.06</v>
      </c>
      <c r="H196" s="6">
        <v>91</v>
      </c>
      <c r="I196" s="92">
        <v>28771.06</v>
      </c>
      <c r="J196" s="129">
        <v>91</v>
      </c>
    </row>
    <row r="197" spans="1:10" s="3" customFormat="1" ht="26.25" customHeight="1">
      <c r="A197" s="18"/>
      <c r="B197" s="38" t="s">
        <v>9</v>
      </c>
      <c r="C197" s="7" t="s">
        <v>12</v>
      </c>
      <c r="D197" s="9">
        <v>4473029</v>
      </c>
      <c r="E197" s="10">
        <v>4448088</v>
      </c>
      <c r="F197" s="10">
        <v>2974283.45</v>
      </c>
      <c r="G197" s="10">
        <v>3345786.94</v>
      </c>
      <c r="H197" s="14" t="s">
        <v>30</v>
      </c>
      <c r="I197" s="10">
        <v>3345786.94</v>
      </c>
      <c r="J197" s="35" t="s">
        <v>30</v>
      </c>
    </row>
    <row r="198" spans="1:10" s="3" customFormat="1" ht="20.25" customHeight="1">
      <c r="A198" s="18"/>
      <c r="B198" s="38" t="s">
        <v>40</v>
      </c>
      <c r="C198" s="13" t="s">
        <v>13</v>
      </c>
      <c r="D198" s="10">
        <v>6858</v>
      </c>
      <c r="E198" s="10"/>
      <c r="F198" s="10"/>
      <c r="G198" s="10"/>
      <c r="H198" s="14" t="s">
        <v>30</v>
      </c>
      <c r="I198" s="10"/>
      <c r="J198" s="35" t="s">
        <v>30</v>
      </c>
    </row>
    <row r="199" spans="1:10" s="3" customFormat="1" ht="12.75">
      <c r="A199" s="18"/>
      <c r="B199" s="38" t="s">
        <v>42</v>
      </c>
      <c r="C199" s="11" t="s">
        <v>48</v>
      </c>
      <c r="D199" s="10">
        <v>63630</v>
      </c>
      <c r="E199" s="10">
        <v>63630</v>
      </c>
      <c r="F199" s="13">
        <v>42778</v>
      </c>
      <c r="G199" s="13">
        <v>47102.5</v>
      </c>
      <c r="H199" s="13">
        <v>1083</v>
      </c>
      <c r="I199" s="13">
        <v>47102.5</v>
      </c>
      <c r="J199" s="166">
        <v>1083</v>
      </c>
    </row>
    <row r="200" spans="1:10" s="3" customFormat="1" ht="12.75">
      <c r="A200" s="18"/>
      <c r="B200" s="38" t="s">
        <v>43</v>
      </c>
      <c r="C200" s="11" t="s">
        <v>115</v>
      </c>
      <c r="D200" s="10"/>
      <c r="E200" s="10"/>
      <c r="F200" s="10"/>
      <c r="G200" s="10"/>
      <c r="H200" s="14"/>
      <c r="I200" s="10"/>
      <c r="J200" s="35"/>
    </row>
    <row r="201" spans="1:10" s="3" customFormat="1" ht="25.5">
      <c r="A201" s="18"/>
      <c r="B201" s="38" t="s">
        <v>44</v>
      </c>
      <c r="C201" s="7" t="s">
        <v>23</v>
      </c>
      <c r="D201" s="9">
        <v>331012</v>
      </c>
      <c r="E201" s="9">
        <v>331012.38</v>
      </c>
      <c r="F201" s="10">
        <v>219203.66</v>
      </c>
      <c r="G201" s="10">
        <v>247155.84</v>
      </c>
      <c r="H201" s="14" t="s">
        <v>30</v>
      </c>
      <c r="I201" s="10">
        <v>247155.84</v>
      </c>
      <c r="J201" s="35" t="s">
        <v>30</v>
      </c>
    </row>
    <row r="202" spans="1:10" s="3" customFormat="1" ht="25.5">
      <c r="A202" s="18"/>
      <c r="B202" s="38" t="s">
        <v>49</v>
      </c>
      <c r="C202" s="7" t="s">
        <v>34</v>
      </c>
      <c r="D202" s="10">
        <v>11549</v>
      </c>
      <c r="E202" s="10">
        <v>11549</v>
      </c>
      <c r="F202" s="10">
        <v>2389.15</v>
      </c>
      <c r="G202" s="10">
        <v>2664.63</v>
      </c>
      <c r="H202" s="14" t="s">
        <v>30</v>
      </c>
      <c r="I202" s="10">
        <v>2664.63</v>
      </c>
      <c r="J202" s="35" t="s">
        <v>30</v>
      </c>
    </row>
    <row r="203" spans="1:10" s="3" customFormat="1" ht="12.75">
      <c r="A203" s="18"/>
      <c r="B203" s="38" t="s">
        <v>67</v>
      </c>
      <c r="C203" s="15" t="s">
        <v>22</v>
      </c>
      <c r="D203" s="10">
        <v>2279215</v>
      </c>
      <c r="E203" s="10">
        <v>2283461</v>
      </c>
      <c r="F203" s="10">
        <v>1412344.2699999998</v>
      </c>
      <c r="G203" s="10">
        <v>1592461.3299999998</v>
      </c>
      <c r="H203" s="14" t="s">
        <v>30</v>
      </c>
      <c r="I203" s="10">
        <v>1560746.8999999997</v>
      </c>
      <c r="J203" s="35" t="s">
        <v>30</v>
      </c>
    </row>
    <row r="204" spans="1:10" s="12" customFormat="1" ht="26.25" hidden="1">
      <c r="A204" s="19"/>
      <c r="B204" s="93"/>
      <c r="C204" s="94" t="s">
        <v>140</v>
      </c>
      <c r="D204" s="6"/>
      <c r="E204" s="6"/>
      <c r="F204" s="6">
        <v>175875</v>
      </c>
      <c r="G204" s="6">
        <v>175875</v>
      </c>
      <c r="H204" s="14"/>
      <c r="I204" s="6">
        <v>175875</v>
      </c>
      <c r="J204" s="34" t="s">
        <v>30</v>
      </c>
    </row>
    <row r="205" spans="1:10" s="3" customFormat="1" ht="24" customHeight="1">
      <c r="A205" s="18"/>
      <c r="B205" s="38" t="s">
        <v>75</v>
      </c>
      <c r="C205" s="16" t="s">
        <v>41</v>
      </c>
      <c r="D205" s="10">
        <f>D206+D207</f>
        <v>776241</v>
      </c>
      <c r="E205" s="10">
        <f>E206+E207</f>
        <v>756218</v>
      </c>
      <c r="F205" s="10">
        <f>F206+F207</f>
        <v>531238.26</v>
      </c>
      <c r="G205" s="10">
        <f>G206+G207</f>
        <v>704321.8600000001</v>
      </c>
      <c r="H205" s="10">
        <f>H207</f>
        <v>0</v>
      </c>
      <c r="I205" s="10">
        <f>I206+I207</f>
        <v>579855.9600000001</v>
      </c>
      <c r="J205" s="44">
        <f>J207</f>
        <v>0</v>
      </c>
    </row>
    <row r="206" spans="1:10" s="117" customFormat="1" ht="39" customHeight="1">
      <c r="A206" s="111"/>
      <c r="B206" s="112" t="s">
        <v>179</v>
      </c>
      <c r="C206" s="113" t="s">
        <v>50</v>
      </c>
      <c r="D206" s="114">
        <v>775877</v>
      </c>
      <c r="E206" s="114">
        <v>755854</v>
      </c>
      <c r="F206" s="114">
        <v>531238.26</v>
      </c>
      <c r="G206" s="114">
        <v>704321.8600000001</v>
      </c>
      <c r="H206" s="115" t="s">
        <v>30</v>
      </c>
      <c r="I206" s="114">
        <v>579855.9600000001</v>
      </c>
      <c r="J206" s="116" t="s">
        <v>30</v>
      </c>
    </row>
    <row r="207" spans="1:10" s="117" customFormat="1" ht="48" customHeight="1">
      <c r="A207" s="111"/>
      <c r="B207" s="112" t="s">
        <v>180</v>
      </c>
      <c r="C207" s="113" t="s">
        <v>51</v>
      </c>
      <c r="D207" s="114">
        <v>364</v>
      </c>
      <c r="E207" s="114">
        <v>364</v>
      </c>
      <c r="F207" s="114"/>
      <c r="G207" s="114"/>
      <c r="H207" s="115"/>
      <c r="I207" s="114"/>
      <c r="J207" s="116"/>
    </row>
    <row r="208" spans="1:10" s="3" customFormat="1" ht="25.5" hidden="1">
      <c r="A208" s="18"/>
      <c r="B208" s="37" t="s">
        <v>101</v>
      </c>
      <c r="C208" s="27" t="s">
        <v>117</v>
      </c>
      <c r="D208" s="10"/>
      <c r="E208" s="10"/>
      <c r="F208" s="10"/>
      <c r="G208" s="10"/>
      <c r="H208" s="14" t="s">
        <v>30</v>
      </c>
      <c r="I208" s="10"/>
      <c r="J208" s="35" t="s">
        <v>30</v>
      </c>
    </row>
    <row r="209" spans="1:10" s="3" customFormat="1" ht="25.5">
      <c r="A209" s="18"/>
      <c r="B209" s="37" t="s">
        <v>77</v>
      </c>
      <c r="C209" s="27" t="s">
        <v>119</v>
      </c>
      <c r="D209" s="10">
        <v>74000</v>
      </c>
      <c r="E209" s="10">
        <v>74000</v>
      </c>
      <c r="F209" s="10"/>
      <c r="G209" s="10"/>
      <c r="H209" s="14" t="s">
        <v>30</v>
      </c>
      <c r="I209" s="10"/>
      <c r="J209" s="35" t="s">
        <v>30</v>
      </c>
    </row>
    <row r="210" spans="1:10" s="3" customFormat="1" ht="12.75">
      <c r="A210" s="18"/>
      <c r="B210" s="37" t="s">
        <v>101</v>
      </c>
      <c r="C210" s="16" t="s">
        <v>84</v>
      </c>
      <c r="D210" s="10">
        <v>612874</v>
      </c>
      <c r="E210" s="10">
        <v>612874</v>
      </c>
      <c r="F210" s="8" t="s">
        <v>30</v>
      </c>
      <c r="G210" s="8" t="s">
        <v>30</v>
      </c>
      <c r="H210" s="8" t="s">
        <v>30</v>
      </c>
      <c r="I210" s="8" t="s">
        <v>30</v>
      </c>
      <c r="J210" s="34" t="s">
        <v>30</v>
      </c>
    </row>
    <row r="211" spans="1:10" s="3" customFormat="1" ht="14.25" customHeight="1">
      <c r="A211" s="18"/>
      <c r="B211" s="181" t="s">
        <v>121</v>
      </c>
      <c r="C211" s="182"/>
      <c r="D211" s="8" t="s">
        <v>30</v>
      </c>
      <c r="E211" s="8" t="s">
        <v>30</v>
      </c>
      <c r="F211" s="43">
        <v>1200944.9</v>
      </c>
      <c r="G211" s="8" t="s">
        <v>30</v>
      </c>
      <c r="H211" s="8" t="s">
        <v>30</v>
      </c>
      <c r="I211" s="8" t="s">
        <v>30</v>
      </c>
      <c r="J211" s="34" t="s">
        <v>30</v>
      </c>
    </row>
    <row r="212" spans="1:10" s="3" customFormat="1" ht="15.75" customHeight="1">
      <c r="A212" s="18"/>
      <c r="B212" s="181" t="s">
        <v>35</v>
      </c>
      <c r="C212" s="182"/>
      <c r="D212" s="8" t="s">
        <v>30</v>
      </c>
      <c r="E212" s="8" t="s">
        <v>30</v>
      </c>
      <c r="F212" s="28" t="s">
        <v>30</v>
      </c>
      <c r="G212" s="43"/>
      <c r="H212" s="43"/>
      <c r="I212" s="43"/>
      <c r="J212" s="34"/>
    </row>
    <row r="213" spans="1:10" s="3" customFormat="1" ht="27.75" customHeight="1" thickBot="1">
      <c r="A213" s="18"/>
      <c r="B213" s="187" t="s">
        <v>46</v>
      </c>
      <c r="C213" s="188"/>
      <c r="D213" s="8" t="s">
        <v>30</v>
      </c>
      <c r="E213" s="8" t="s">
        <v>30</v>
      </c>
      <c r="F213" s="43">
        <v>45.05</v>
      </c>
      <c r="G213" s="8" t="s">
        <v>30</v>
      </c>
      <c r="H213" s="8" t="s">
        <v>30</v>
      </c>
      <c r="I213" s="8" t="s">
        <v>30</v>
      </c>
      <c r="J213" s="34" t="s">
        <v>30</v>
      </c>
    </row>
    <row r="214" spans="1:10" s="3" customFormat="1" ht="17.25" customHeight="1" thickBot="1" thickTop="1">
      <c r="A214" s="18"/>
      <c r="B214" s="203" t="s">
        <v>70</v>
      </c>
      <c r="C214" s="204"/>
      <c r="D214" s="204"/>
      <c r="E214" s="204"/>
      <c r="F214" s="204"/>
      <c r="G214" s="204"/>
      <c r="H214" s="204"/>
      <c r="I214" s="204"/>
      <c r="J214" s="205"/>
    </row>
    <row r="215" spans="1:10" s="3" customFormat="1" ht="30.75" customHeight="1" thickTop="1">
      <c r="A215" s="18"/>
      <c r="B215" s="190" t="s">
        <v>138</v>
      </c>
      <c r="C215" s="209"/>
      <c r="D215" s="162">
        <f>D216+D217</f>
        <v>669875</v>
      </c>
      <c r="E215" s="162">
        <f>E216+E217</f>
        <v>667360</v>
      </c>
      <c r="F215" s="162">
        <f>F216+F217+F219</f>
        <v>495127.67000000004</v>
      </c>
      <c r="G215" s="162">
        <f>G216+G217</f>
        <v>546146.76</v>
      </c>
      <c r="H215" s="89" t="s">
        <v>30</v>
      </c>
      <c r="I215" s="162">
        <f>I216+I217</f>
        <v>461087.04000000004</v>
      </c>
      <c r="J215" s="89" t="s">
        <v>30</v>
      </c>
    </row>
    <row r="216" spans="1:10" s="3" customFormat="1" ht="38.25" customHeight="1">
      <c r="A216" s="18"/>
      <c r="B216" s="14" t="s">
        <v>10</v>
      </c>
      <c r="C216" s="61" t="s">
        <v>122</v>
      </c>
      <c r="D216" s="9">
        <v>434472</v>
      </c>
      <c r="E216" s="9">
        <v>431957</v>
      </c>
      <c r="F216" s="9">
        <v>254267.8</v>
      </c>
      <c r="G216" s="10">
        <v>382634.24</v>
      </c>
      <c r="H216" s="96" t="s">
        <v>30</v>
      </c>
      <c r="I216" s="10">
        <v>297574.52</v>
      </c>
      <c r="J216" s="96" t="s">
        <v>30</v>
      </c>
    </row>
    <row r="217" spans="1:10" s="3" customFormat="1" ht="15.75" customHeight="1">
      <c r="A217" s="18"/>
      <c r="B217" s="14" t="s">
        <v>11</v>
      </c>
      <c r="C217" s="61" t="s">
        <v>53</v>
      </c>
      <c r="D217" s="9">
        <v>235403</v>
      </c>
      <c r="E217" s="9">
        <v>235403</v>
      </c>
      <c r="F217" s="9">
        <v>143162.1</v>
      </c>
      <c r="G217" s="9">
        <v>163512.52</v>
      </c>
      <c r="H217" s="96" t="s">
        <v>30</v>
      </c>
      <c r="I217" s="9">
        <v>163512.52</v>
      </c>
      <c r="J217" s="96" t="s">
        <v>30</v>
      </c>
    </row>
    <row r="218" spans="1:10" s="3" customFormat="1" ht="39" customHeight="1" hidden="1">
      <c r="A218" s="18"/>
      <c r="B218" s="14"/>
      <c r="C218" s="118" t="s">
        <v>163</v>
      </c>
      <c r="D218" s="9"/>
      <c r="E218" s="9"/>
      <c r="F218" s="9"/>
      <c r="G218" s="92">
        <v>6029</v>
      </c>
      <c r="H218" s="96"/>
      <c r="I218" s="92">
        <v>6029</v>
      </c>
      <c r="J218" s="96" t="s">
        <v>30</v>
      </c>
    </row>
    <row r="219" spans="1:10" s="3" customFormat="1" ht="18.75" customHeight="1">
      <c r="A219" s="18"/>
      <c r="B219" s="182" t="s">
        <v>121</v>
      </c>
      <c r="C219" s="182"/>
      <c r="D219" s="8" t="s">
        <v>30</v>
      </c>
      <c r="E219" s="8" t="s">
        <v>30</v>
      </c>
      <c r="F219" s="43">
        <v>97697.76999999999</v>
      </c>
      <c r="G219" s="8" t="s">
        <v>30</v>
      </c>
      <c r="H219" s="8" t="s">
        <v>30</v>
      </c>
      <c r="I219" s="8" t="s">
        <v>30</v>
      </c>
      <c r="J219" s="8" t="s">
        <v>30</v>
      </c>
    </row>
    <row r="220" spans="1:10" s="3" customFormat="1" ht="19.5" customHeight="1">
      <c r="A220" s="18"/>
      <c r="B220" s="182" t="s">
        <v>35</v>
      </c>
      <c r="C220" s="182"/>
      <c r="D220" s="8" t="s">
        <v>30</v>
      </c>
      <c r="E220" s="8" t="s">
        <v>30</v>
      </c>
      <c r="F220" s="28" t="s">
        <v>30</v>
      </c>
      <c r="G220" s="8"/>
      <c r="H220" s="8" t="s">
        <v>30</v>
      </c>
      <c r="I220" s="8"/>
      <c r="J220" s="8" t="s">
        <v>30</v>
      </c>
    </row>
    <row r="221" spans="1:10" s="3" customFormat="1" ht="24.75" customHeight="1" thickBot="1">
      <c r="A221" s="18"/>
      <c r="B221" s="191" t="s">
        <v>46</v>
      </c>
      <c r="C221" s="191"/>
      <c r="D221" s="8" t="s">
        <v>30</v>
      </c>
      <c r="E221" s="8" t="s">
        <v>30</v>
      </c>
      <c r="F221" s="43"/>
      <c r="G221" s="8" t="s">
        <v>30</v>
      </c>
      <c r="H221" s="8" t="s">
        <v>30</v>
      </c>
      <c r="I221" s="8" t="s">
        <v>30</v>
      </c>
      <c r="J221" s="8" t="s">
        <v>30</v>
      </c>
    </row>
    <row r="222" spans="1:10" s="3" customFormat="1" ht="24.75" customHeight="1" thickBot="1" thickTop="1">
      <c r="A222" s="18"/>
      <c r="B222" s="203" t="s">
        <v>70</v>
      </c>
      <c r="C222" s="204"/>
      <c r="D222" s="204"/>
      <c r="E222" s="204"/>
      <c r="F222" s="204"/>
      <c r="G222" s="204"/>
      <c r="H222" s="204"/>
      <c r="I222" s="204"/>
      <c r="J222" s="205"/>
    </row>
    <row r="223" spans="1:10" s="3" customFormat="1" ht="25.5" customHeight="1" thickTop="1">
      <c r="A223" s="18"/>
      <c r="B223" s="190" t="s">
        <v>139</v>
      </c>
      <c r="C223" s="209"/>
      <c r="D223" s="90">
        <f>D224+D225+D227+D228+D229+D230+D231+D241+D242+D243+D244+D245+D246+D247+D248+D249+D251</f>
        <v>24970556</v>
      </c>
      <c r="E223" s="90">
        <f>E224+E225+E227+E228+E229+E230+E231+E241+E242+E243+E244+E245+E246+E247+E248+E249+E251</f>
        <v>24970556</v>
      </c>
      <c r="F223" s="90">
        <f>F224+F227+F228+F229+F230+F231+F241+F242+F244+F245+F246+F252+F254</f>
        <v>17189705.26</v>
      </c>
      <c r="G223" s="90">
        <f>G224+G227+G228+G229+G230+G231+G241+G242+G243+G244+G245+G246+G247+G248+G253</f>
        <v>17651316.880000003</v>
      </c>
      <c r="H223" s="90">
        <f>H224+H227+H228+H229+H230+H231+H241+H242+H243+H244+H245+H246+H247+H248+H249</f>
        <v>737375.95</v>
      </c>
      <c r="I223" s="90">
        <f>I224+I227+I228+I229+I230+I231+I241+I242+I243+I244+I245+I246+I247+I248+I253</f>
        <v>17412727.520000003</v>
      </c>
      <c r="J223" s="90">
        <f>J224+J227+J228+J229+J230+J231+J241+J242+J243+J244+J245+J246+J247+J248+J249</f>
        <v>725904.95</v>
      </c>
    </row>
    <row r="224" spans="1:10" s="3" customFormat="1" ht="12.75" customHeight="1">
      <c r="A224" s="18"/>
      <c r="B224" s="37" t="s">
        <v>55</v>
      </c>
      <c r="C224" s="17" t="s">
        <v>33</v>
      </c>
      <c r="D224" s="9">
        <v>19814163</v>
      </c>
      <c r="E224" s="9">
        <v>19814163</v>
      </c>
      <c r="F224" s="10">
        <v>13734159.23</v>
      </c>
      <c r="G224" s="10">
        <v>14540956.5</v>
      </c>
      <c r="H224" s="10">
        <v>449545.99999999994</v>
      </c>
      <c r="I224" s="10">
        <v>14302367.14</v>
      </c>
      <c r="J224" s="10">
        <v>438074.99999999994</v>
      </c>
    </row>
    <row r="225" spans="1:10" s="12" customFormat="1" ht="25.5" customHeight="1" hidden="1">
      <c r="A225" s="19"/>
      <c r="B225" s="95"/>
      <c r="C225" s="126" t="s">
        <v>164</v>
      </c>
      <c r="D225" s="92"/>
      <c r="E225" s="92"/>
      <c r="F225" s="6">
        <v>42168.14</v>
      </c>
      <c r="G225" s="6">
        <v>42160.14</v>
      </c>
      <c r="H225" s="96">
        <v>8</v>
      </c>
      <c r="I225" s="6">
        <v>42160.14</v>
      </c>
      <c r="J225" s="96">
        <v>8</v>
      </c>
    </row>
    <row r="226" spans="1:10" s="12" customFormat="1" ht="39.75" customHeight="1" hidden="1">
      <c r="A226" s="19"/>
      <c r="B226" s="95"/>
      <c r="C226" s="94" t="s">
        <v>141</v>
      </c>
      <c r="D226" s="92"/>
      <c r="E226" s="92"/>
      <c r="F226" s="6">
        <v>1181106</v>
      </c>
      <c r="G226" s="6">
        <v>1181106</v>
      </c>
      <c r="H226" s="96"/>
      <c r="I226" s="6">
        <v>1181106</v>
      </c>
      <c r="J226" s="96"/>
    </row>
    <row r="227" spans="1:10" s="12" customFormat="1" ht="29.25" customHeight="1">
      <c r="A227" s="19"/>
      <c r="B227" s="37" t="s">
        <v>56</v>
      </c>
      <c r="C227" s="11" t="s">
        <v>31</v>
      </c>
      <c r="D227" s="9">
        <v>1742438</v>
      </c>
      <c r="E227" s="9">
        <v>1742438</v>
      </c>
      <c r="F227" s="10">
        <v>1159586.89</v>
      </c>
      <c r="G227" s="10">
        <v>1305299.53</v>
      </c>
      <c r="H227" s="10">
        <v>145388.95</v>
      </c>
      <c r="I227" s="10">
        <v>1305299.53</v>
      </c>
      <c r="J227" s="10">
        <v>145388.95</v>
      </c>
    </row>
    <row r="228" spans="1:10" s="12" customFormat="1" ht="24.75" customHeight="1">
      <c r="A228" s="19"/>
      <c r="B228" s="37" t="s">
        <v>57</v>
      </c>
      <c r="C228" s="17" t="s">
        <v>45</v>
      </c>
      <c r="D228" s="9">
        <v>1037657</v>
      </c>
      <c r="E228" s="9">
        <v>1037657</v>
      </c>
      <c r="F228" s="10">
        <v>732285.19</v>
      </c>
      <c r="G228" s="10">
        <v>779585.52</v>
      </c>
      <c r="H228" s="10">
        <v>43603</v>
      </c>
      <c r="I228" s="10">
        <v>779585.52</v>
      </c>
      <c r="J228" s="10">
        <v>43603</v>
      </c>
    </row>
    <row r="229" spans="1:10" s="12" customFormat="1" ht="26.25" customHeight="1">
      <c r="A229" s="19"/>
      <c r="B229" s="37" t="s">
        <v>58</v>
      </c>
      <c r="C229" s="17" t="s">
        <v>85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10">
        <v>0</v>
      </c>
    </row>
    <row r="230" spans="1:10" s="12" customFormat="1" ht="14.25" customHeight="1">
      <c r="A230" s="19"/>
      <c r="B230" s="37" t="s">
        <v>59</v>
      </c>
      <c r="C230" s="17" t="s">
        <v>52</v>
      </c>
      <c r="D230" s="9">
        <v>198</v>
      </c>
      <c r="E230" s="9">
        <v>198</v>
      </c>
      <c r="F230" s="10">
        <v>76.22</v>
      </c>
      <c r="G230" s="10">
        <v>68.22</v>
      </c>
      <c r="H230" s="10">
        <v>8</v>
      </c>
      <c r="I230" s="10">
        <v>68.22</v>
      </c>
      <c r="J230" s="10">
        <v>8</v>
      </c>
    </row>
    <row r="231" spans="1:10" s="3" customFormat="1" ht="15" customHeight="1">
      <c r="A231" s="18"/>
      <c r="B231" s="37" t="s">
        <v>123</v>
      </c>
      <c r="C231" s="5" t="s">
        <v>82</v>
      </c>
      <c r="D231" s="9">
        <f>D233+D234+D239+D240</f>
        <v>812613</v>
      </c>
      <c r="E231" s="9">
        <f>E233+E234+E239+E240</f>
        <v>812613</v>
      </c>
      <c r="F231" s="9">
        <f>F233+F234+F238+F239</f>
        <v>653934.24</v>
      </c>
      <c r="G231" s="9">
        <f>G233+G234+G238+G239</f>
        <v>646263.46</v>
      </c>
      <c r="H231" s="9">
        <f>H233+H234+H238+H239</f>
        <v>96861</v>
      </c>
      <c r="I231" s="9">
        <f>I233+I234+I238+I239</f>
        <v>646263.46</v>
      </c>
      <c r="J231" s="9">
        <f>J233+J234+J238+J239</f>
        <v>96861</v>
      </c>
    </row>
    <row r="232" spans="1:10" s="3" customFormat="1" ht="22.5" customHeight="1" hidden="1">
      <c r="A232" s="18"/>
      <c r="B232" s="37"/>
      <c r="C232" s="126" t="s">
        <v>164</v>
      </c>
      <c r="D232" s="9"/>
      <c r="E232" s="9"/>
      <c r="F232" s="9"/>
      <c r="G232" s="9"/>
      <c r="H232" s="9"/>
      <c r="I232" s="9"/>
      <c r="J232" s="9"/>
    </row>
    <row r="233" spans="1:10" s="3" customFormat="1" ht="14.25" customHeight="1">
      <c r="A233" s="18"/>
      <c r="B233" s="40" t="s">
        <v>151</v>
      </c>
      <c r="C233" s="61" t="s">
        <v>0</v>
      </c>
      <c r="D233" s="9">
        <v>545098</v>
      </c>
      <c r="E233" s="9">
        <v>545098</v>
      </c>
      <c r="F233" s="9">
        <v>426496.48</v>
      </c>
      <c r="G233" s="9">
        <v>414747.27999999997</v>
      </c>
      <c r="H233" s="9">
        <v>63777</v>
      </c>
      <c r="I233" s="9">
        <v>414747.27999999997</v>
      </c>
      <c r="J233" s="9">
        <v>63777</v>
      </c>
    </row>
    <row r="234" spans="1:10" s="3" customFormat="1" ht="15.75" customHeight="1">
      <c r="A234" s="18"/>
      <c r="B234" s="40" t="s">
        <v>152</v>
      </c>
      <c r="C234" s="5" t="s">
        <v>124</v>
      </c>
      <c r="D234" s="9">
        <v>237177</v>
      </c>
      <c r="E234" s="9">
        <v>237177</v>
      </c>
      <c r="F234" s="9">
        <f>F235+F236+F237</f>
        <v>180876.1</v>
      </c>
      <c r="G234" s="9">
        <f>G235+G236+G237</f>
        <v>178354.88</v>
      </c>
      <c r="H234" s="9">
        <f>H235+H236+H237</f>
        <v>32859</v>
      </c>
      <c r="I234" s="9">
        <f>I235+I236+I237</f>
        <v>178354.88</v>
      </c>
      <c r="J234" s="9">
        <f>J235+J236+J237</f>
        <v>32859</v>
      </c>
    </row>
    <row r="235" spans="1:10" s="3" customFormat="1" ht="18.75" customHeight="1">
      <c r="A235" s="18"/>
      <c r="B235" s="41" t="s">
        <v>153</v>
      </c>
      <c r="C235" s="26" t="s">
        <v>125</v>
      </c>
      <c r="D235" s="91" t="s">
        <v>30</v>
      </c>
      <c r="E235" s="91" t="s">
        <v>30</v>
      </c>
      <c r="F235" s="92">
        <v>95799.82999999999</v>
      </c>
      <c r="G235" s="92">
        <v>100051.45999999999</v>
      </c>
      <c r="H235" s="92">
        <v>11235</v>
      </c>
      <c r="I235" s="92">
        <v>100051.45999999999</v>
      </c>
      <c r="J235" s="92">
        <v>11235</v>
      </c>
    </row>
    <row r="236" spans="1:10" s="3" customFormat="1" ht="14.25" customHeight="1">
      <c r="A236" s="18"/>
      <c r="B236" s="41" t="s">
        <v>154</v>
      </c>
      <c r="C236" s="26" t="s">
        <v>80</v>
      </c>
      <c r="D236" s="91" t="s">
        <v>30</v>
      </c>
      <c r="E236" s="91" t="s">
        <v>30</v>
      </c>
      <c r="F236" s="92">
        <v>85076.27000000002</v>
      </c>
      <c r="G236" s="92">
        <v>78303.42000000001</v>
      </c>
      <c r="H236" s="92">
        <v>21624</v>
      </c>
      <c r="I236" s="92">
        <v>78303.42000000001</v>
      </c>
      <c r="J236" s="92">
        <v>21624</v>
      </c>
    </row>
    <row r="237" spans="1:10" s="3" customFormat="1" ht="18" customHeight="1">
      <c r="A237" s="18"/>
      <c r="B237" s="41" t="s">
        <v>155</v>
      </c>
      <c r="C237" s="26" t="s">
        <v>126</v>
      </c>
      <c r="D237" s="91" t="s">
        <v>30</v>
      </c>
      <c r="E237" s="91" t="s">
        <v>30</v>
      </c>
      <c r="F237" s="92">
        <v>0</v>
      </c>
      <c r="G237" s="92">
        <v>0</v>
      </c>
      <c r="H237" s="92">
        <v>0</v>
      </c>
      <c r="I237" s="92">
        <v>0</v>
      </c>
      <c r="J237" s="92">
        <v>0</v>
      </c>
    </row>
    <row r="238" spans="1:10" s="3" customFormat="1" ht="27.75" customHeight="1">
      <c r="A238" s="18"/>
      <c r="B238" s="40" t="s">
        <v>156</v>
      </c>
      <c r="C238" s="17" t="s">
        <v>149</v>
      </c>
      <c r="D238" s="91" t="s">
        <v>30</v>
      </c>
      <c r="E238" s="91" t="s">
        <v>30</v>
      </c>
      <c r="F238" s="9">
        <f>12943.32+558.4</f>
        <v>13501.72</v>
      </c>
      <c r="G238" s="9">
        <f>14510.06+682.6</f>
        <v>15192.66</v>
      </c>
      <c r="H238" s="9">
        <v>128</v>
      </c>
      <c r="I238" s="9">
        <f>14510.06+682.6</f>
        <v>15192.66</v>
      </c>
      <c r="J238" s="9">
        <v>128</v>
      </c>
    </row>
    <row r="239" spans="1:10" s="3" customFormat="1" ht="17.25" customHeight="1">
      <c r="A239" s="18"/>
      <c r="B239" s="40" t="s">
        <v>157</v>
      </c>
      <c r="C239" s="5" t="s">
        <v>74</v>
      </c>
      <c r="D239" s="10">
        <v>30338</v>
      </c>
      <c r="E239" s="10">
        <v>30338</v>
      </c>
      <c r="F239" s="10">
        <v>33059.94</v>
      </c>
      <c r="G239" s="10">
        <v>37968.64000000001</v>
      </c>
      <c r="H239" s="30">
        <v>97</v>
      </c>
      <c r="I239" s="10">
        <v>37968.64000000001</v>
      </c>
      <c r="J239" s="30">
        <v>97</v>
      </c>
    </row>
    <row r="240" spans="1:10" s="12" customFormat="1" ht="40.5" customHeight="1" hidden="1">
      <c r="A240" s="19"/>
      <c r="B240" s="41"/>
      <c r="C240" s="94" t="s">
        <v>165</v>
      </c>
      <c r="D240" s="6"/>
      <c r="E240" s="6"/>
      <c r="F240" s="6">
        <v>30488</v>
      </c>
      <c r="G240" s="6">
        <v>30488</v>
      </c>
      <c r="H240" s="6"/>
      <c r="I240" s="6">
        <v>30488</v>
      </c>
      <c r="J240" s="6"/>
    </row>
    <row r="241" spans="1:10" s="3" customFormat="1" ht="27.75" customHeight="1">
      <c r="A241" s="18"/>
      <c r="B241" s="37" t="s">
        <v>60</v>
      </c>
      <c r="C241" s="31" t="s">
        <v>38</v>
      </c>
      <c r="D241" s="9">
        <v>501</v>
      </c>
      <c r="E241" s="9">
        <v>501</v>
      </c>
      <c r="F241" s="9">
        <v>417.55</v>
      </c>
      <c r="G241" s="9">
        <v>449.7</v>
      </c>
      <c r="H241" s="9">
        <v>4</v>
      </c>
      <c r="I241" s="9">
        <v>449.7</v>
      </c>
      <c r="J241" s="9">
        <v>4</v>
      </c>
    </row>
    <row r="242" spans="1:10" s="3" customFormat="1" ht="17.25" customHeight="1">
      <c r="A242" s="18"/>
      <c r="B242" s="37" t="s">
        <v>61</v>
      </c>
      <c r="C242" s="31" t="s">
        <v>78</v>
      </c>
      <c r="D242" s="9">
        <v>40854</v>
      </c>
      <c r="E242" s="9">
        <v>40854</v>
      </c>
      <c r="F242" s="9">
        <v>26051.59</v>
      </c>
      <c r="G242" s="9">
        <v>29027.53</v>
      </c>
      <c r="H242" s="9">
        <v>408</v>
      </c>
      <c r="I242" s="9">
        <v>29027.53</v>
      </c>
      <c r="J242" s="9">
        <v>408</v>
      </c>
    </row>
    <row r="243" spans="1:10" s="3" customFormat="1" ht="17.25" customHeight="1">
      <c r="A243" s="18"/>
      <c r="B243" s="37" t="s">
        <v>87</v>
      </c>
      <c r="C243" s="31" t="s">
        <v>86</v>
      </c>
      <c r="D243" s="9"/>
      <c r="E243" s="9"/>
      <c r="F243" s="9"/>
      <c r="G243" s="9"/>
      <c r="H243" s="9"/>
      <c r="I243" s="9"/>
      <c r="J243" s="9"/>
    </row>
    <row r="244" spans="1:10" s="3" customFormat="1" ht="27.75" customHeight="1">
      <c r="A244" s="18"/>
      <c r="B244" s="37" t="s">
        <v>62</v>
      </c>
      <c r="C244" s="45" t="s">
        <v>64</v>
      </c>
      <c r="D244" s="9">
        <v>28429</v>
      </c>
      <c r="E244" s="9">
        <v>28429</v>
      </c>
      <c r="F244" s="9">
        <v>17153.34</v>
      </c>
      <c r="G244" s="9">
        <v>19583.6</v>
      </c>
      <c r="H244" s="9">
        <v>126</v>
      </c>
      <c r="I244" s="9">
        <v>19583.6</v>
      </c>
      <c r="J244" s="9">
        <v>126</v>
      </c>
    </row>
    <row r="245" spans="1:10" s="3" customFormat="1" ht="27.75" customHeight="1">
      <c r="A245" s="18"/>
      <c r="B245" s="37" t="s">
        <v>63</v>
      </c>
      <c r="C245" s="45" t="s">
        <v>65</v>
      </c>
      <c r="D245" s="9">
        <v>166024</v>
      </c>
      <c r="E245" s="9">
        <v>166024</v>
      </c>
      <c r="F245" s="9">
        <v>118554.34</v>
      </c>
      <c r="G245" s="9">
        <v>133454.6</v>
      </c>
      <c r="H245" s="9">
        <v>619</v>
      </c>
      <c r="I245" s="9">
        <v>133454.6</v>
      </c>
      <c r="J245" s="9">
        <v>619</v>
      </c>
    </row>
    <row r="246" spans="1:10" s="3" customFormat="1" ht="27.75" customHeight="1">
      <c r="A246" s="18"/>
      <c r="B246" s="37" t="s">
        <v>66</v>
      </c>
      <c r="C246" s="45" t="s">
        <v>79</v>
      </c>
      <c r="D246" s="9">
        <v>233435</v>
      </c>
      <c r="E246" s="9">
        <v>233435</v>
      </c>
      <c r="F246" s="9">
        <v>168954.08</v>
      </c>
      <c r="G246" s="9">
        <v>196628.22</v>
      </c>
      <c r="H246" s="9">
        <v>812</v>
      </c>
      <c r="I246" s="9">
        <v>196628.22</v>
      </c>
      <c r="J246" s="9">
        <v>812</v>
      </c>
    </row>
    <row r="247" spans="1:10" s="3" customFormat="1" ht="27.75" customHeight="1">
      <c r="A247" s="18"/>
      <c r="B247" s="37" t="s">
        <v>76</v>
      </c>
      <c r="C247" s="17" t="s">
        <v>128</v>
      </c>
      <c r="D247" s="9"/>
      <c r="E247" s="9"/>
      <c r="F247" s="9"/>
      <c r="G247" s="9"/>
      <c r="H247" s="9"/>
      <c r="I247" s="9"/>
      <c r="J247" s="9"/>
    </row>
    <row r="248" spans="1:10" s="3" customFormat="1" ht="16.5" customHeight="1">
      <c r="A248" s="18"/>
      <c r="B248" s="37" t="s">
        <v>81</v>
      </c>
      <c r="C248" s="17" t="s">
        <v>129</v>
      </c>
      <c r="D248" s="9"/>
      <c r="E248" s="10"/>
      <c r="F248" s="10"/>
      <c r="G248" s="10"/>
      <c r="H248" s="10"/>
      <c r="I248" s="10"/>
      <c r="J248" s="10"/>
    </row>
    <row r="249" spans="1:10" s="12" customFormat="1" ht="40.5" customHeight="1" hidden="1">
      <c r="A249" s="19"/>
      <c r="B249" s="95"/>
      <c r="C249" s="94" t="s">
        <v>168</v>
      </c>
      <c r="D249" s="92"/>
      <c r="E249" s="92"/>
      <c r="F249" s="6">
        <v>2177</v>
      </c>
      <c r="G249" s="6">
        <v>2177</v>
      </c>
      <c r="H249" s="6"/>
      <c r="I249" s="6">
        <v>2177</v>
      </c>
      <c r="J249" s="6"/>
    </row>
    <row r="250" spans="1:10" s="3" customFormat="1" ht="34.5" customHeight="1" hidden="1">
      <c r="A250" s="18"/>
      <c r="B250" s="37" t="s">
        <v>93</v>
      </c>
      <c r="C250" s="17" t="s">
        <v>130</v>
      </c>
      <c r="D250" s="9"/>
      <c r="E250" s="10"/>
      <c r="F250" s="10"/>
      <c r="G250" s="10"/>
      <c r="H250" s="8" t="s">
        <v>30</v>
      </c>
      <c r="I250" s="10"/>
      <c r="J250" s="34" t="s">
        <v>30</v>
      </c>
    </row>
    <row r="251" spans="1:10" s="3" customFormat="1" ht="19.5" customHeight="1">
      <c r="A251" s="18"/>
      <c r="B251" s="37" t="s">
        <v>94</v>
      </c>
      <c r="C251" s="16" t="s">
        <v>84</v>
      </c>
      <c r="D251" s="10">
        <f>1092415+1829</f>
        <v>1094244</v>
      </c>
      <c r="E251" s="10">
        <f>1092415+1829</f>
        <v>1094244</v>
      </c>
      <c r="F251" s="8" t="s">
        <v>30</v>
      </c>
      <c r="G251" s="8" t="s">
        <v>30</v>
      </c>
      <c r="H251" s="8" t="s">
        <v>30</v>
      </c>
      <c r="I251" s="8" t="s">
        <v>30</v>
      </c>
      <c r="J251" s="34" t="s">
        <v>30</v>
      </c>
    </row>
    <row r="252" spans="1:10" s="3" customFormat="1" ht="18.75" customHeight="1">
      <c r="A252" s="18"/>
      <c r="B252" s="181" t="s">
        <v>121</v>
      </c>
      <c r="C252" s="182"/>
      <c r="D252" s="8" t="s">
        <v>30</v>
      </c>
      <c r="E252" s="8" t="s">
        <v>30</v>
      </c>
      <c r="F252" s="43">
        <v>578348.9300000002</v>
      </c>
      <c r="G252" s="8" t="s">
        <v>30</v>
      </c>
      <c r="H252" s="8" t="s">
        <v>30</v>
      </c>
      <c r="I252" s="8" t="s">
        <v>30</v>
      </c>
      <c r="J252" s="34" t="s">
        <v>30</v>
      </c>
    </row>
    <row r="253" spans="1:10" s="3" customFormat="1" ht="18" customHeight="1">
      <c r="A253" s="18"/>
      <c r="B253" s="181" t="s">
        <v>35</v>
      </c>
      <c r="C253" s="182"/>
      <c r="D253" s="8" t="s">
        <v>30</v>
      </c>
      <c r="E253" s="8" t="s">
        <v>30</v>
      </c>
      <c r="F253" s="8" t="s">
        <v>30</v>
      </c>
      <c r="G253" s="8"/>
      <c r="H253" s="8" t="s">
        <v>30</v>
      </c>
      <c r="I253" s="8"/>
      <c r="J253" s="34" t="s">
        <v>30</v>
      </c>
    </row>
    <row r="254" spans="1:10" s="3" customFormat="1" ht="28.5" customHeight="1" thickBot="1">
      <c r="A254" s="18"/>
      <c r="B254" s="183" t="s">
        <v>46</v>
      </c>
      <c r="C254" s="184"/>
      <c r="D254" s="63" t="s">
        <v>30</v>
      </c>
      <c r="E254" s="63" t="s">
        <v>30</v>
      </c>
      <c r="F254" s="43">
        <v>183.66</v>
      </c>
      <c r="G254" s="63" t="s">
        <v>30</v>
      </c>
      <c r="H254" s="63" t="s">
        <v>30</v>
      </c>
      <c r="I254" s="63" t="s">
        <v>30</v>
      </c>
      <c r="J254" s="64" t="s">
        <v>30</v>
      </c>
    </row>
    <row r="255" spans="2:10" ht="17.25" customHeight="1" thickBot="1" thickTop="1">
      <c r="B255" s="189" t="s">
        <v>71</v>
      </c>
      <c r="C255" s="189"/>
      <c r="D255" s="189"/>
      <c r="E255" s="189"/>
      <c r="F255" s="189"/>
      <c r="G255" s="189"/>
      <c r="H255" s="189"/>
      <c r="I255" s="189"/>
      <c r="J255" s="189"/>
    </row>
    <row r="256" spans="1:10" s="3" customFormat="1" ht="27.75" customHeight="1" thickBot="1" thickTop="1">
      <c r="A256" s="18"/>
      <c r="B256" s="186" t="s">
        <v>137</v>
      </c>
      <c r="C256" s="186"/>
      <c r="D256" s="88">
        <f>D257+D294+D307</f>
        <v>250588435</v>
      </c>
      <c r="E256" s="88">
        <f>E257+E294+E307</f>
        <v>249951215.46999997</v>
      </c>
      <c r="F256" s="88">
        <f>F257+F294+F307</f>
        <v>180152933.43</v>
      </c>
      <c r="G256" s="88">
        <f>G257+G294+G307</f>
        <v>189419539.76999998</v>
      </c>
      <c r="H256" s="88">
        <f>H257+H307</f>
        <v>4243027.830000001</v>
      </c>
      <c r="I256" s="88">
        <f>I257+I294+I307</f>
        <v>186059695.67999992</v>
      </c>
      <c r="J256" s="88">
        <f>J257+J307</f>
        <v>4238393.830000001</v>
      </c>
    </row>
    <row r="257" spans="1:10" s="3" customFormat="1" ht="13.5" thickTop="1">
      <c r="A257" s="18"/>
      <c r="B257" s="185" t="s">
        <v>68</v>
      </c>
      <c r="C257" s="210"/>
      <c r="D257" s="62">
        <f>D258+D259+D260+D262+D263+D264+D266+D267+D268+D273+D275+D276+D277+D278+D279+D280+D281+D282+D283+D287+D288+D289</f>
        <v>60658329</v>
      </c>
      <c r="E257" s="62">
        <f>E258+E259+E260+E262+E263+E264+E266+E267+E268+E273+E275+E276+E277+E278+E279+E280+E281+E282+E283+E287+E288+E289</f>
        <v>60335517.48999997</v>
      </c>
      <c r="F257" s="62">
        <f>F258+F259+F260+F262+F263+F264+F266+F267+F268+F273+F275+F276+F277+F278+F279+F280+F281+F283+F287+F288+F290+F292+F286</f>
        <v>44541780.75</v>
      </c>
      <c r="G257" s="62">
        <f>G258+G259+G261+G262+G264+G265+G266+G267+G268+G273+G275+G276+G277+G278+G279+G280+G281+G283+G287+G288+G291+G286</f>
        <v>44720862.80999994</v>
      </c>
      <c r="H257" s="62">
        <f>H258+H259+H273+H277+H283</f>
        <v>1019947.8600000013</v>
      </c>
      <c r="I257" s="62">
        <f>I258+I259+I261+I262+I264+I265+I266+I267+I268+I273+I275+I276+I277+I278+I279+I280+I281+I283+I287+I288+I291+I286</f>
        <v>43831104.939999945</v>
      </c>
      <c r="J257" s="62">
        <f>J258+J259+J273+J277+J283</f>
        <v>1019947.8600000013</v>
      </c>
    </row>
    <row r="258" spans="1:10" s="3" customFormat="1" ht="12.75">
      <c r="A258" s="18"/>
      <c r="B258" s="37" t="s">
        <v>21</v>
      </c>
      <c r="C258" s="13" t="s">
        <v>24</v>
      </c>
      <c r="D258" s="13">
        <v>21953501</v>
      </c>
      <c r="E258" s="13">
        <v>21924043.629999973</v>
      </c>
      <c r="F258" s="13">
        <f>15453523.86-F292</f>
        <v>15453842.82</v>
      </c>
      <c r="G258" s="13">
        <v>16525085.129999984</v>
      </c>
      <c r="H258" s="160">
        <v>850172.1100000012</v>
      </c>
      <c r="I258" s="160">
        <v>16525085.129999984</v>
      </c>
      <c r="J258" s="161">
        <v>850172.1100000012</v>
      </c>
    </row>
    <row r="259" spans="1:10" s="3" customFormat="1" ht="25.5">
      <c r="A259" s="18"/>
      <c r="B259" s="37" t="s">
        <v>18</v>
      </c>
      <c r="C259" s="7" t="s">
        <v>39</v>
      </c>
      <c r="D259" s="13">
        <v>110272</v>
      </c>
      <c r="E259" s="13">
        <v>110272</v>
      </c>
      <c r="F259" s="13">
        <v>60314.81</v>
      </c>
      <c r="G259" s="13">
        <v>55540.259999999995</v>
      </c>
      <c r="H259" s="160">
        <v>13860.300000000014</v>
      </c>
      <c r="I259" s="160">
        <v>55540.259999999995</v>
      </c>
      <c r="J259" s="161">
        <v>13860.300000000014</v>
      </c>
    </row>
    <row r="260" spans="1:10" s="3" customFormat="1" ht="25.5">
      <c r="A260" s="18"/>
      <c r="B260" s="37" t="s">
        <v>19</v>
      </c>
      <c r="C260" s="7" t="s">
        <v>105</v>
      </c>
      <c r="D260" s="10">
        <v>71175</v>
      </c>
      <c r="E260" s="10">
        <v>71175</v>
      </c>
      <c r="F260" s="10">
        <v>71475</v>
      </c>
      <c r="G260" s="8" t="s">
        <v>30</v>
      </c>
      <c r="H260" s="8" t="s">
        <v>30</v>
      </c>
      <c r="I260" s="8" t="s">
        <v>30</v>
      </c>
      <c r="J260" s="34" t="s">
        <v>30</v>
      </c>
    </row>
    <row r="261" spans="1:10" s="3" customFormat="1" ht="29.25" customHeight="1">
      <c r="A261" s="18"/>
      <c r="B261" s="37" t="s">
        <v>29</v>
      </c>
      <c r="C261" s="7" t="s">
        <v>106</v>
      </c>
      <c r="D261" s="8" t="s">
        <v>30</v>
      </c>
      <c r="E261" s="8" t="s">
        <v>30</v>
      </c>
      <c r="F261" s="8" t="s">
        <v>30</v>
      </c>
      <c r="G261" s="8"/>
      <c r="H261" s="8" t="s">
        <v>30</v>
      </c>
      <c r="I261" s="8"/>
      <c r="J261" s="34" t="s">
        <v>30</v>
      </c>
    </row>
    <row r="262" spans="1:10" s="3" customFormat="1" ht="38.25">
      <c r="A262" s="18"/>
      <c r="B262" s="37" t="s">
        <v>27</v>
      </c>
      <c r="C262" s="7" t="s">
        <v>83</v>
      </c>
      <c r="D262" s="10">
        <v>18404</v>
      </c>
      <c r="E262" s="10">
        <v>18404</v>
      </c>
      <c r="F262" s="10">
        <v>18406.29</v>
      </c>
      <c r="G262" s="10"/>
      <c r="H262" s="8" t="s">
        <v>30</v>
      </c>
      <c r="I262" s="10"/>
      <c r="J262" s="34" t="s">
        <v>30</v>
      </c>
    </row>
    <row r="263" spans="1:10" s="3" customFormat="1" ht="27.75" customHeight="1">
      <c r="A263" s="18"/>
      <c r="B263" s="37" t="s">
        <v>28</v>
      </c>
      <c r="C263" s="27" t="s">
        <v>107</v>
      </c>
      <c r="D263" s="10">
        <v>188066</v>
      </c>
      <c r="E263" s="10">
        <v>188066</v>
      </c>
      <c r="F263" s="10">
        <v>187193.69</v>
      </c>
      <c r="G263" s="8" t="s">
        <v>30</v>
      </c>
      <c r="H263" s="8" t="s">
        <v>30</v>
      </c>
      <c r="I263" s="8" t="s">
        <v>30</v>
      </c>
      <c r="J263" s="34" t="s">
        <v>30</v>
      </c>
    </row>
    <row r="264" spans="1:10" s="3" customFormat="1" ht="25.5">
      <c r="A264" s="18"/>
      <c r="B264" s="37" t="s">
        <v>3</v>
      </c>
      <c r="C264" s="27" t="s">
        <v>108</v>
      </c>
      <c r="D264" s="10">
        <f>858626-D263</f>
        <v>670560</v>
      </c>
      <c r="E264" s="10">
        <f>858626-E263</f>
        <v>670560</v>
      </c>
      <c r="F264" s="10">
        <v>206740.23</v>
      </c>
      <c r="G264" s="10">
        <v>206740.23</v>
      </c>
      <c r="H264" s="8" t="s">
        <v>30</v>
      </c>
      <c r="I264" s="10">
        <v>206740.23</v>
      </c>
      <c r="J264" s="34" t="s">
        <v>30</v>
      </c>
    </row>
    <row r="265" spans="1:10" s="12" customFormat="1" ht="29.25" customHeight="1">
      <c r="A265" s="19"/>
      <c r="B265" s="37" t="s">
        <v>4</v>
      </c>
      <c r="C265" s="27" t="s">
        <v>109</v>
      </c>
      <c r="D265" s="8" t="s">
        <v>30</v>
      </c>
      <c r="E265" s="8" t="s">
        <v>30</v>
      </c>
      <c r="F265" s="8" t="s">
        <v>30</v>
      </c>
      <c r="G265" s="10"/>
      <c r="H265" s="8" t="s">
        <v>30</v>
      </c>
      <c r="I265" s="10"/>
      <c r="J265" s="34" t="s">
        <v>30</v>
      </c>
    </row>
    <row r="266" spans="1:10" s="12" customFormat="1" ht="26.25">
      <c r="A266" s="19"/>
      <c r="B266" s="37" t="s">
        <v>5</v>
      </c>
      <c r="C266" s="27" t="s">
        <v>110</v>
      </c>
      <c r="D266" s="10">
        <v>1078270</v>
      </c>
      <c r="E266" s="10">
        <v>1078270</v>
      </c>
      <c r="F266" s="10">
        <v>1078270.08</v>
      </c>
      <c r="G266" s="10">
        <v>1078270.08</v>
      </c>
      <c r="H266" s="8" t="s">
        <v>30</v>
      </c>
      <c r="I266" s="10">
        <v>1078270.08</v>
      </c>
      <c r="J266" s="34" t="s">
        <v>30</v>
      </c>
    </row>
    <row r="267" spans="1:10" s="12" customFormat="1" ht="28.5" customHeight="1">
      <c r="A267" s="19"/>
      <c r="B267" s="37" t="s">
        <v>7</v>
      </c>
      <c r="C267" s="11" t="s">
        <v>54</v>
      </c>
      <c r="D267" s="10">
        <v>3233390</v>
      </c>
      <c r="E267" s="30">
        <v>3231152.78</v>
      </c>
      <c r="F267" s="30">
        <v>2155661.980000001</v>
      </c>
      <c r="G267" s="30">
        <v>2425270.349999997</v>
      </c>
      <c r="H267" s="8" t="s">
        <v>30</v>
      </c>
      <c r="I267" s="30">
        <v>2425270.349999997</v>
      </c>
      <c r="J267" s="33" t="s">
        <v>30</v>
      </c>
    </row>
    <row r="268" spans="1:10" s="12" customFormat="1" ht="13.5">
      <c r="A268" s="19"/>
      <c r="B268" s="37" t="s">
        <v>8</v>
      </c>
      <c r="C268" s="25" t="s">
        <v>6</v>
      </c>
      <c r="D268" s="10">
        <f>D269+D270+D271+D272</f>
        <v>799102</v>
      </c>
      <c r="E268" s="10">
        <f>E269+E270+E271+E272</f>
        <v>701720.5599999999</v>
      </c>
      <c r="F268" s="10">
        <f>F269+F270+F271+F272</f>
        <v>471769.15</v>
      </c>
      <c r="G268" s="10">
        <f>G269+G270+G271+G272</f>
        <v>531079.5600000002</v>
      </c>
      <c r="H268" s="8" t="s">
        <v>30</v>
      </c>
      <c r="I268" s="10">
        <f>I269+I270+I271+I272</f>
        <v>531079.5600000002</v>
      </c>
      <c r="J268" s="34" t="s">
        <v>30</v>
      </c>
    </row>
    <row r="269" spans="1:18" s="12" customFormat="1" ht="26.25">
      <c r="A269" s="36"/>
      <c r="B269" s="95" t="s">
        <v>111</v>
      </c>
      <c r="C269" s="92" t="s">
        <v>47</v>
      </c>
      <c r="D269" s="6">
        <v>10287</v>
      </c>
      <c r="E269" s="6">
        <v>10287.359999999999</v>
      </c>
      <c r="F269" s="6">
        <v>6858.24</v>
      </c>
      <c r="G269" s="6">
        <v>7715.52</v>
      </c>
      <c r="H269" s="8" t="s">
        <v>30</v>
      </c>
      <c r="I269" s="6">
        <v>7715.52</v>
      </c>
      <c r="J269" s="34" t="s">
        <v>30</v>
      </c>
      <c r="K269" s="154"/>
      <c r="L269" s="155"/>
      <c r="M269" s="154"/>
      <c r="N269" s="155"/>
      <c r="O269" s="154"/>
      <c r="P269" s="155"/>
      <c r="Q269" s="154"/>
      <c r="R269" s="155"/>
    </row>
    <row r="270" spans="1:10" s="3" customFormat="1" ht="25.5" customHeight="1">
      <c r="A270" s="18"/>
      <c r="B270" s="95" t="s">
        <v>112</v>
      </c>
      <c r="C270" s="92" t="s">
        <v>37</v>
      </c>
      <c r="D270" s="6">
        <v>543480</v>
      </c>
      <c r="E270" s="6">
        <v>446459.26</v>
      </c>
      <c r="F270" s="6">
        <v>298182.87</v>
      </c>
      <c r="G270" s="6">
        <v>335441.87</v>
      </c>
      <c r="H270" s="8" t="s">
        <v>30</v>
      </c>
      <c r="I270" s="6">
        <v>335441.87</v>
      </c>
      <c r="J270" s="34" t="s">
        <v>30</v>
      </c>
    </row>
    <row r="271" spans="1:10" s="12" customFormat="1" ht="26.25">
      <c r="A271" s="19"/>
      <c r="B271" s="95" t="s">
        <v>113</v>
      </c>
      <c r="C271" s="92" t="s">
        <v>1</v>
      </c>
      <c r="D271" s="6">
        <v>185787</v>
      </c>
      <c r="E271" s="6">
        <v>185952.8</v>
      </c>
      <c r="F271" s="6">
        <v>123988.76000000005</v>
      </c>
      <c r="G271" s="6">
        <v>139523.11000000022</v>
      </c>
      <c r="H271" s="8" t="s">
        <v>30</v>
      </c>
      <c r="I271" s="6">
        <v>139523.11000000022</v>
      </c>
      <c r="J271" s="34" t="s">
        <v>30</v>
      </c>
    </row>
    <row r="272" spans="1:10" s="12" customFormat="1" ht="16.5" customHeight="1">
      <c r="A272" s="19"/>
      <c r="B272" s="95" t="s">
        <v>114</v>
      </c>
      <c r="C272" s="6" t="s">
        <v>26</v>
      </c>
      <c r="D272" s="6">
        <v>59548</v>
      </c>
      <c r="E272" s="6">
        <v>59021.14</v>
      </c>
      <c r="F272" s="6">
        <v>42739.28</v>
      </c>
      <c r="G272" s="6">
        <v>48399.05999999999</v>
      </c>
      <c r="H272" s="8" t="s">
        <v>30</v>
      </c>
      <c r="I272" s="6">
        <v>48399.05999999999</v>
      </c>
      <c r="J272" s="34" t="s">
        <v>30</v>
      </c>
    </row>
    <row r="273" spans="1:10" s="3" customFormat="1" ht="19.5" customHeight="1">
      <c r="A273" s="18"/>
      <c r="B273" s="38" t="s">
        <v>9</v>
      </c>
      <c r="C273" s="25" t="s">
        <v>2</v>
      </c>
      <c r="D273" s="7">
        <v>2157253</v>
      </c>
      <c r="E273" s="7">
        <v>2157253</v>
      </c>
      <c r="F273" s="7">
        <v>2043699.79</v>
      </c>
      <c r="G273" s="7">
        <v>2184048.08</v>
      </c>
      <c r="H273" s="7">
        <v>154918.70000000004</v>
      </c>
      <c r="I273" s="7">
        <v>2184048.08</v>
      </c>
      <c r="J273" s="7">
        <v>154918.70000000004</v>
      </c>
    </row>
    <row r="274" spans="1:10" s="12" customFormat="1" ht="16.5" customHeight="1" hidden="1">
      <c r="A274" s="19"/>
      <c r="B274" s="93"/>
      <c r="C274" s="6" t="s">
        <v>162</v>
      </c>
      <c r="D274" s="125"/>
      <c r="E274" s="125"/>
      <c r="F274" s="8">
        <v>178681.90000000002</v>
      </c>
      <c r="G274" s="125">
        <v>2818.22</v>
      </c>
      <c r="H274" s="8">
        <v>175840.4</v>
      </c>
      <c r="I274" s="125">
        <v>2818.22</v>
      </c>
      <c r="J274" s="34">
        <v>175840.4</v>
      </c>
    </row>
    <row r="275" spans="1:10" s="3" customFormat="1" ht="25.5" customHeight="1">
      <c r="A275" s="18"/>
      <c r="B275" s="38" t="s">
        <v>40</v>
      </c>
      <c r="C275" s="7" t="s">
        <v>12</v>
      </c>
      <c r="D275" s="9">
        <v>14361581</v>
      </c>
      <c r="E275" s="10">
        <v>14450253.98</v>
      </c>
      <c r="F275" s="10">
        <v>9673711.26</v>
      </c>
      <c r="G275" s="10">
        <v>10873133.229999967</v>
      </c>
      <c r="H275" s="14" t="s">
        <v>30</v>
      </c>
      <c r="I275" s="10">
        <v>10873133.229999967</v>
      </c>
      <c r="J275" s="35" t="s">
        <v>30</v>
      </c>
    </row>
    <row r="276" spans="1:10" s="3" customFormat="1" ht="12.75">
      <c r="A276" s="18"/>
      <c r="B276" s="38" t="s">
        <v>42</v>
      </c>
      <c r="C276" s="13" t="s">
        <v>13</v>
      </c>
      <c r="D276" s="10">
        <v>102873</v>
      </c>
      <c r="E276" s="10">
        <v>144661.54</v>
      </c>
      <c r="F276" s="10">
        <v>91280.36</v>
      </c>
      <c r="G276" s="10">
        <v>104444.24</v>
      </c>
      <c r="H276" s="14" t="s">
        <v>30</v>
      </c>
      <c r="I276" s="10">
        <v>104444.24</v>
      </c>
      <c r="J276" s="35" t="s">
        <v>30</v>
      </c>
    </row>
    <row r="277" spans="1:10" s="3" customFormat="1" ht="12.75">
      <c r="A277" s="18"/>
      <c r="B277" s="38" t="s">
        <v>43</v>
      </c>
      <c r="C277" s="11" t="s">
        <v>48</v>
      </c>
      <c r="D277" s="10">
        <v>542381</v>
      </c>
      <c r="E277" s="10">
        <v>542381</v>
      </c>
      <c r="F277" s="10">
        <v>361586.4799999999</v>
      </c>
      <c r="G277" s="10">
        <v>406784.79</v>
      </c>
      <c r="H277" s="14"/>
      <c r="I277" s="10">
        <v>406784.79</v>
      </c>
      <c r="J277" s="35">
        <v>0</v>
      </c>
    </row>
    <row r="278" spans="1:10" s="3" customFormat="1" ht="12.75">
      <c r="A278" s="18"/>
      <c r="B278" s="38" t="s">
        <v>44</v>
      </c>
      <c r="C278" s="11" t="s">
        <v>115</v>
      </c>
      <c r="D278" s="10">
        <v>118344</v>
      </c>
      <c r="E278" s="10">
        <v>0</v>
      </c>
      <c r="F278" s="10">
        <v>0</v>
      </c>
      <c r="G278" s="10">
        <v>0</v>
      </c>
      <c r="H278" s="14"/>
      <c r="I278" s="10">
        <v>0</v>
      </c>
      <c r="J278" s="35"/>
    </row>
    <row r="279" spans="1:10" s="3" customFormat="1" ht="25.5">
      <c r="A279" s="18"/>
      <c r="B279" s="38" t="s">
        <v>49</v>
      </c>
      <c r="C279" s="7" t="s">
        <v>23</v>
      </c>
      <c r="D279" s="9"/>
      <c r="E279" s="9"/>
      <c r="F279" s="10"/>
      <c r="G279" s="10"/>
      <c r="H279" s="14" t="s">
        <v>30</v>
      </c>
      <c r="I279" s="10"/>
      <c r="J279" s="35" t="s">
        <v>30</v>
      </c>
    </row>
    <row r="280" spans="1:10" s="3" customFormat="1" ht="25.5">
      <c r="A280" s="18"/>
      <c r="B280" s="38" t="s">
        <v>67</v>
      </c>
      <c r="C280" s="7" t="s">
        <v>34</v>
      </c>
      <c r="D280" s="10">
        <v>44845</v>
      </c>
      <c r="E280" s="10">
        <v>44845</v>
      </c>
      <c r="F280" s="10">
        <v>11407.57</v>
      </c>
      <c r="G280" s="10">
        <v>12103.37</v>
      </c>
      <c r="H280" s="14" t="s">
        <v>30</v>
      </c>
      <c r="I280" s="10">
        <v>12103.37</v>
      </c>
      <c r="J280" s="35" t="s">
        <v>30</v>
      </c>
    </row>
    <row r="281" spans="1:10" s="3" customFormat="1" ht="12.75">
      <c r="A281" s="18"/>
      <c r="B281" s="38" t="s">
        <v>75</v>
      </c>
      <c r="C281" s="15" t="s">
        <v>22</v>
      </c>
      <c r="D281" s="10">
        <v>8861467</v>
      </c>
      <c r="E281" s="10">
        <v>8791321</v>
      </c>
      <c r="F281" s="10">
        <v>5762552.19</v>
      </c>
      <c r="G281" s="10">
        <v>6721390.11</v>
      </c>
      <c r="H281" s="14" t="s">
        <v>30</v>
      </c>
      <c r="I281" s="10">
        <v>6500328.460000002</v>
      </c>
      <c r="J281" s="35" t="s">
        <v>30</v>
      </c>
    </row>
    <row r="282" spans="1:10" s="12" customFormat="1" ht="27.75" customHeight="1" hidden="1">
      <c r="A282" s="19"/>
      <c r="B282" s="93"/>
      <c r="C282" s="94" t="s">
        <v>140</v>
      </c>
      <c r="D282" s="6"/>
      <c r="E282" s="6"/>
      <c r="F282" s="6">
        <v>596915</v>
      </c>
      <c r="G282" s="6">
        <v>596915</v>
      </c>
      <c r="H282" s="8"/>
      <c r="I282" s="6">
        <v>596915</v>
      </c>
      <c r="J282" s="34" t="s">
        <v>30</v>
      </c>
    </row>
    <row r="283" spans="1:10" s="3" customFormat="1" ht="27.75" customHeight="1">
      <c r="A283" s="158"/>
      <c r="B283" s="38" t="s">
        <v>77</v>
      </c>
      <c r="C283" s="16" t="s">
        <v>41</v>
      </c>
      <c r="D283" s="10">
        <f>D284+D285</f>
        <v>4243850</v>
      </c>
      <c r="E283" s="10">
        <f>E284+E285</f>
        <v>4108143</v>
      </c>
      <c r="F283" s="10">
        <f>F284+F285</f>
        <v>2618957.91</v>
      </c>
      <c r="G283" s="10">
        <f>G284+G285</f>
        <v>3596443.4599999995</v>
      </c>
      <c r="H283" s="10">
        <f>H285</f>
        <v>996.75</v>
      </c>
      <c r="I283" s="10">
        <f>I284+I285</f>
        <v>2927747.2399999998</v>
      </c>
      <c r="J283" s="44">
        <f>J285</f>
        <v>996.75</v>
      </c>
    </row>
    <row r="284" spans="1:10" s="117" customFormat="1" ht="36">
      <c r="A284" s="111"/>
      <c r="B284" s="112" t="s">
        <v>146</v>
      </c>
      <c r="C284" s="113" t="s">
        <v>50</v>
      </c>
      <c r="D284" s="114">
        <v>4115492</v>
      </c>
      <c r="E284" s="114">
        <v>3979785</v>
      </c>
      <c r="F284" s="114">
        <v>2543270.4000000004</v>
      </c>
      <c r="G284" s="114">
        <v>3518094.1799999997</v>
      </c>
      <c r="H284" s="115" t="s">
        <v>30</v>
      </c>
      <c r="I284" s="114">
        <v>2849397.96</v>
      </c>
      <c r="J284" s="116" t="s">
        <v>30</v>
      </c>
    </row>
    <row r="285" spans="1:10" s="117" customFormat="1" ht="54.75" customHeight="1">
      <c r="A285" s="111"/>
      <c r="B285" s="112" t="s">
        <v>147</v>
      </c>
      <c r="C285" s="113" t="s">
        <v>51</v>
      </c>
      <c r="D285" s="114">
        <v>128358</v>
      </c>
      <c r="E285" s="114">
        <f>9698+118660</f>
        <v>128358</v>
      </c>
      <c r="F285" s="114">
        <v>75687.51</v>
      </c>
      <c r="G285" s="114">
        <v>78349.28</v>
      </c>
      <c r="H285" s="115">
        <v>996.75</v>
      </c>
      <c r="I285" s="114">
        <v>78349.28</v>
      </c>
      <c r="J285" s="116">
        <v>996.75</v>
      </c>
    </row>
    <row r="286" spans="1:10" s="117" customFormat="1" ht="27" customHeight="1">
      <c r="A286" s="111"/>
      <c r="B286" s="37" t="s">
        <v>101</v>
      </c>
      <c r="C286" s="136" t="s">
        <v>171</v>
      </c>
      <c r="D286" s="137"/>
      <c r="E286" s="137"/>
      <c r="F286" s="138">
        <v>529.92</v>
      </c>
      <c r="G286" s="138">
        <v>529.92</v>
      </c>
      <c r="H286" s="139"/>
      <c r="I286" s="138">
        <v>529.92</v>
      </c>
      <c r="J286" s="140"/>
    </row>
    <row r="287" spans="1:10" s="3" customFormat="1" ht="25.5" hidden="1">
      <c r="A287" s="18"/>
      <c r="B287" s="37" t="s">
        <v>101</v>
      </c>
      <c r="C287" s="27" t="s">
        <v>117</v>
      </c>
      <c r="D287" s="10"/>
      <c r="E287" s="10"/>
      <c r="F287" s="10"/>
      <c r="G287" s="10"/>
      <c r="H287" s="14" t="s">
        <v>30</v>
      </c>
      <c r="I287" s="10"/>
      <c r="J287" s="35" t="s">
        <v>30</v>
      </c>
    </row>
    <row r="288" spans="1:10" s="3" customFormat="1" ht="25.5">
      <c r="A288" s="18"/>
      <c r="B288" s="37" t="s">
        <v>116</v>
      </c>
      <c r="C288" s="27" t="s">
        <v>119</v>
      </c>
      <c r="D288" s="10">
        <v>115500</v>
      </c>
      <c r="E288" s="10">
        <v>115500</v>
      </c>
      <c r="F288" s="10"/>
      <c r="G288" s="10"/>
      <c r="H288" s="14" t="s">
        <v>30</v>
      </c>
      <c r="I288" s="10"/>
      <c r="J288" s="35" t="s">
        <v>30</v>
      </c>
    </row>
    <row r="289" spans="1:10" s="3" customFormat="1" ht="12.75">
      <c r="A289" s="18"/>
      <c r="B289" s="37" t="s">
        <v>118</v>
      </c>
      <c r="C289" s="16" t="s">
        <v>84</v>
      </c>
      <c r="D289" s="10">
        <v>1987495</v>
      </c>
      <c r="E289" s="10">
        <v>1987495</v>
      </c>
      <c r="F289" s="8" t="s">
        <v>30</v>
      </c>
      <c r="G289" s="8" t="s">
        <v>30</v>
      </c>
      <c r="H289" s="8" t="s">
        <v>30</v>
      </c>
      <c r="I289" s="8" t="s">
        <v>30</v>
      </c>
      <c r="J289" s="34" t="s">
        <v>30</v>
      </c>
    </row>
    <row r="290" spans="1:10" s="3" customFormat="1" ht="14.25" customHeight="1">
      <c r="A290" s="18"/>
      <c r="B290" s="181" t="s">
        <v>121</v>
      </c>
      <c r="C290" s="182"/>
      <c r="D290" s="8" t="s">
        <v>30</v>
      </c>
      <c r="E290" s="8" t="s">
        <v>30</v>
      </c>
      <c r="F290" s="59">
        <f>4462193.87-187493.69</f>
        <v>4274700.18</v>
      </c>
      <c r="G290" s="8" t="s">
        <v>30</v>
      </c>
      <c r="H290" s="8" t="s">
        <v>30</v>
      </c>
      <c r="I290" s="8" t="s">
        <v>30</v>
      </c>
      <c r="J290" s="34" t="s">
        <v>30</v>
      </c>
    </row>
    <row r="291" spans="1:10" s="3" customFormat="1" ht="16.5" customHeight="1">
      <c r="A291" s="18"/>
      <c r="B291" s="181" t="s">
        <v>35</v>
      </c>
      <c r="C291" s="182"/>
      <c r="D291" s="8" t="s">
        <v>30</v>
      </c>
      <c r="E291" s="8" t="s">
        <v>30</v>
      </c>
      <c r="F291" s="28" t="s">
        <v>30</v>
      </c>
      <c r="G291" s="43"/>
      <c r="H291" s="43"/>
      <c r="I291" s="43"/>
      <c r="J291" s="34"/>
    </row>
    <row r="292" spans="1:10" s="3" customFormat="1" ht="25.5" customHeight="1" thickBot="1">
      <c r="A292" s="18"/>
      <c r="B292" s="187" t="s">
        <v>46</v>
      </c>
      <c r="C292" s="188"/>
      <c r="D292" s="8" t="s">
        <v>30</v>
      </c>
      <c r="E292" s="8" t="s">
        <v>30</v>
      </c>
      <c r="F292" s="59">
        <v>-318.96</v>
      </c>
      <c r="G292" s="8" t="s">
        <v>30</v>
      </c>
      <c r="H292" s="8" t="s">
        <v>30</v>
      </c>
      <c r="I292" s="8" t="s">
        <v>30</v>
      </c>
      <c r="J292" s="34" t="s">
        <v>30</v>
      </c>
    </row>
    <row r="293" spans="1:10" s="3" customFormat="1" ht="17.25" customHeight="1" thickBot="1" thickTop="1">
      <c r="A293" s="18"/>
      <c r="B293" s="189" t="s">
        <v>71</v>
      </c>
      <c r="C293" s="189"/>
      <c r="D293" s="189"/>
      <c r="E293" s="189"/>
      <c r="F293" s="189"/>
      <c r="G293" s="189"/>
      <c r="H293" s="189"/>
      <c r="I293" s="189"/>
      <c r="J293" s="189"/>
    </row>
    <row r="294" spans="1:10" s="3" customFormat="1" ht="26.25" customHeight="1" thickTop="1">
      <c r="A294" s="18"/>
      <c r="B294" s="190" t="s">
        <v>138</v>
      </c>
      <c r="C294" s="209"/>
      <c r="D294" s="162">
        <f>D295+D296+D298+D300+D301+D302+D297</f>
        <v>43323653</v>
      </c>
      <c r="E294" s="162">
        <f>E295+E296+E298+E300+E301+E302+E297</f>
        <v>43009244.97</v>
      </c>
      <c r="F294" s="162">
        <f>F295+F296+F303+F300+F301+F302+F297+F298</f>
        <v>33207623.480000004</v>
      </c>
      <c r="G294" s="162">
        <f>G295+G296+G300+G301+G302+G297+G298</f>
        <v>40296262.92</v>
      </c>
      <c r="H294" s="89" t="s">
        <v>30</v>
      </c>
      <c r="I294" s="162">
        <f>I295+I296+I300+I301+I302+I297+I298</f>
        <v>38481243.45999999</v>
      </c>
      <c r="J294" s="97" t="s">
        <v>30</v>
      </c>
    </row>
    <row r="295" spans="1:10" s="3" customFormat="1" ht="38.25" customHeight="1">
      <c r="A295" s="18"/>
      <c r="B295" s="14" t="s">
        <v>10</v>
      </c>
      <c r="C295" s="61" t="s">
        <v>122</v>
      </c>
      <c r="D295" s="9">
        <v>28844990</v>
      </c>
      <c r="E295" s="9">
        <v>28844990</v>
      </c>
      <c r="F295" s="9">
        <v>20476933.53</v>
      </c>
      <c r="G295" s="10">
        <v>23352885.94</v>
      </c>
      <c r="H295" s="96" t="s">
        <v>30</v>
      </c>
      <c r="I295" s="10">
        <v>21794513.5</v>
      </c>
      <c r="J295" s="119" t="s">
        <v>30</v>
      </c>
    </row>
    <row r="296" spans="1:10" s="3" customFormat="1" ht="16.5" customHeight="1">
      <c r="A296" s="18"/>
      <c r="B296" s="14" t="s">
        <v>11</v>
      </c>
      <c r="C296" s="61" t="s">
        <v>53</v>
      </c>
      <c r="D296" s="9">
        <v>1980593</v>
      </c>
      <c r="E296" s="9">
        <v>1980593</v>
      </c>
      <c r="F296" s="9">
        <v>1273496.45</v>
      </c>
      <c r="G296" s="9">
        <v>1395976.4200000002</v>
      </c>
      <c r="H296" s="96" t="s">
        <v>30</v>
      </c>
      <c r="I296" s="9">
        <v>1389098.1</v>
      </c>
      <c r="J296" s="119" t="s">
        <v>30</v>
      </c>
    </row>
    <row r="297" spans="1:10" s="3" customFormat="1" ht="16.5" customHeight="1">
      <c r="A297" s="18"/>
      <c r="B297" s="14" t="s">
        <v>90</v>
      </c>
      <c r="C297" s="61" t="s">
        <v>142</v>
      </c>
      <c r="D297" s="9">
        <v>6859822</v>
      </c>
      <c r="E297" s="9">
        <v>6859822</v>
      </c>
      <c r="F297" s="9">
        <v>6303983.279999999</v>
      </c>
      <c r="G297" s="9">
        <v>10700673.759999998</v>
      </c>
      <c r="H297" s="96"/>
      <c r="I297" s="9">
        <v>10700673.759999998</v>
      </c>
      <c r="J297" s="119" t="s">
        <v>30</v>
      </c>
    </row>
    <row r="298" spans="1:10" s="3" customFormat="1" ht="16.5" customHeight="1">
      <c r="A298" s="18"/>
      <c r="B298" s="14" t="s">
        <v>91</v>
      </c>
      <c r="C298" s="61" t="s">
        <v>143</v>
      </c>
      <c r="D298" s="9">
        <v>934631</v>
      </c>
      <c r="E298" s="9">
        <v>934631</v>
      </c>
      <c r="F298" s="9">
        <v>891935.8200000001</v>
      </c>
      <c r="G298" s="9">
        <v>1610725.58</v>
      </c>
      <c r="H298" s="96"/>
      <c r="I298" s="9">
        <v>1610725.58</v>
      </c>
      <c r="J298" s="119" t="s">
        <v>30</v>
      </c>
    </row>
    <row r="299" spans="1:10" s="12" customFormat="1" ht="38.25" customHeight="1" hidden="1">
      <c r="A299" s="19"/>
      <c r="B299" s="8"/>
      <c r="C299" s="118" t="s">
        <v>163</v>
      </c>
      <c r="D299" s="92"/>
      <c r="E299" s="92"/>
      <c r="F299" s="92">
        <v>175835</v>
      </c>
      <c r="G299" s="92">
        <v>175835</v>
      </c>
      <c r="H299" s="96" t="s">
        <v>30</v>
      </c>
      <c r="I299" s="92">
        <v>175835</v>
      </c>
      <c r="J299" s="119" t="s">
        <v>30</v>
      </c>
    </row>
    <row r="300" spans="1:10" s="3" customFormat="1" ht="18" customHeight="1">
      <c r="A300" s="18"/>
      <c r="B300" s="14" t="s">
        <v>97</v>
      </c>
      <c r="C300" s="61" t="s">
        <v>98</v>
      </c>
      <c r="D300" s="9">
        <v>58091</v>
      </c>
      <c r="E300" s="9">
        <v>58091</v>
      </c>
      <c r="F300" s="9">
        <v>28519.170000000002</v>
      </c>
      <c r="G300" s="9">
        <v>31871.52</v>
      </c>
      <c r="H300" s="96" t="s">
        <v>30</v>
      </c>
      <c r="I300" s="9">
        <v>31871.52</v>
      </c>
      <c r="J300" s="119" t="s">
        <v>30</v>
      </c>
    </row>
    <row r="301" spans="1:10" s="3" customFormat="1" ht="18" customHeight="1">
      <c r="A301" s="18"/>
      <c r="B301" s="14" t="s">
        <v>102</v>
      </c>
      <c r="C301" s="61" t="s">
        <v>89</v>
      </c>
      <c r="D301" s="9">
        <v>703257</v>
      </c>
      <c r="E301" s="9">
        <v>703256.97</v>
      </c>
      <c r="F301" s="9">
        <v>233466</v>
      </c>
      <c r="G301" s="9">
        <v>483234.7</v>
      </c>
      <c r="H301" s="96" t="s">
        <v>30</v>
      </c>
      <c r="I301" s="9">
        <v>233466</v>
      </c>
      <c r="J301" s="119" t="s">
        <v>30</v>
      </c>
    </row>
    <row r="302" spans="1:10" s="3" customFormat="1" ht="18" customHeight="1">
      <c r="A302" s="18"/>
      <c r="B302" s="14" t="s">
        <v>134</v>
      </c>
      <c r="C302" s="61" t="s">
        <v>92</v>
      </c>
      <c r="D302" s="9">
        <v>3942269</v>
      </c>
      <c r="E302" s="9">
        <v>3627861</v>
      </c>
      <c r="F302" s="9">
        <v>3035303</v>
      </c>
      <c r="G302" s="9">
        <v>2720895</v>
      </c>
      <c r="H302" s="96" t="s">
        <v>30</v>
      </c>
      <c r="I302" s="9">
        <v>2720895</v>
      </c>
      <c r="J302" s="119" t="s">
        <v>30</v>
      </c>
    </row>
    <row r="303" spans="1:10" s="3" customFormat="1" ht="17.25" customHeight="1">
      <c r="A303" s="18"/>
      <c r="B303" s="182" t="s">
        <v>121</v>
      </c>
      <c r="C303" s="182"/>
      <c r="D303" s="8" t="s">
        <v>30</v>
      </c>
      <c r="E303" s="8" t="s">
        <v>30</v>
      </c>
      <c r="F303" s="43">
        <v>963986.2300000002</v>
      </c>
      <c r="G303" s="8" t="s">
        <v>30</v>
      </c>
      <c r="H303" s="96" t="s">
        <v>30</v>
      </c>
      <c r="I303" s="8" t="s">
        <v>30</v>
      </c>
      <c r="J303" s="119" t="s">
        <v>30</v>
      </c>
    </row>
    <row r="304" spans="1:10" s="3" customFormat="1" ht="16.5" customHeight="1">
      <c r="A304" s="18"/>
      <c r="B304" s="182" t="s">
        <v>35</v>
      </c>
      <c r="C304" s="182"/>
      <c r="D304" s="8" t="s">
        <v>30</v>
      </c>
      <c r="E304" s="8" t="s">
        <v>30</v>
      </c>
      <c r="F304" s="28" t="s">
        <v>30</v>
      </c>
      <c r="G304" s="8"/>
      <c r="H304" s="8" t="s">
        <v>30</v>
      </c>
      <c r="I304" s="8"/>
      <c r="J304" s="34" t="s">
        <v>30</v>
      </c>
    </row>
    <row r="305" spans="1:10" s="3" customFormat="1" ht="27" customHeight="1" thickBot="1">
      <c r="A305" s="18"/>
      <c r="B305" s="191" t="s">
        <v>46</v>
      </c>
      <c r="C305" s="191"/>
      <c r="D305" s="8" t="s">
        <v>30</v>
      </c>
      <c r="E305" s="8" t="s">
        <v>30</v>
      </c>
      <c r="F305" s="43"/>
      <c r="G305" s="8" t="s">
        <v>30</v>
      </c>
      <c r="H305" s="8" t="s">
        <v>30</v>
      </c>
      <c r="I305" s="8" t="s">
        <v>30</v>
      </c>
      <c r="J305" s="34" t="s">
        <v>30</v>
      </c>
    </row>
    <row r="306" spans="1:10" s="3" customFormat="1" ht="27" customHeight="1" thickBot="1" thickTop="1">
      <c r="A306" s="18"/>
      <c r="B306" s="189" t="s">
        <v>71</v>
      </c>
      <c r="C306" s="189"/>
      <c r="D306" s="189"/>
      <c r="E306" s="189"/>
      <c r="F306" s="189"/>
      <c r="G306" s="189"/>
      <c r="H306" s="189"/>
      <c r="I306" s="189"/>
      <c r="J306" s="206"/>
    </row>
    <row r="307" spans="1:10" s="3" customFormat="1" ht="29.25" customHeight="1" thickTop="1">
      <c r="A307" s="18"/>
      <c r="B307" s="190" t="s">
        <v>139</v>
      </c>
      <c r="C307" s="209"/>
      <c r="D307" s="90">
        <f>D308+D309+D311+D312+D313+D314+D315+D325+D326+D327+D328+D329+D330+D331+D332+D333+D336</f>
        <v>146606453</v>
      </c>
      <c r="E307" s="90">
        <f>E308+E309+E311+E312+E313+E314+E315+E325+E326+E327+E328+E329+E330+E331+E332+E333+E336</f>
        <v>146606453.01</v>
      </c>
      <c r="F307" s="90">
        <f>F308+F311+F312+F313+F314+F315+F325+F326+F327+F328+F329+F330+F331+F332+F337+F339+F334</f>
        <v>102403529.2</v>
      </c>
      <c r="G307" s="90">
        <f>G308++G311+G312+G313+G314+G315+G325+G326+G327+G328+G329+G330+G331+G332+G338+G334</f>
        <v>104402414.04000002</v>
      </c>
      <c r="H307" s="90">
        <f>H308+H311+H312+H313+H314+H315+H325+H326+H327+H328+H329+H330+H331+H332+H333+H334</f>
        <v>3223079.9699999997</v>
      </c>
      <c r="I307" s="90">
        <f>I308++I311+I312+I313+I314+I315+I325+I326+I327+I328+I329+I330+I331+I332+I338+I334</f>
        <v>103747347.27999997</v>
      </c>
      <c r="J307" s="98">
        <f>J308+J311+J312+J313+J314+J315+J325+J326+J327+J328+J329+J330+J331+J332+J333+J334</f>
        <v>3218445.9699999997</v>
      </c>
    </row>
    <row r="308" spans="1:10" s="3" customFormat="1" ht="24.75" customHeight="1">
      <c r="A308" s="18"/>
      <c r="B308" s="37" t="s">
        <v>55</v>
      </c>
      <c r="C308" s="17" t="s">
        <v>33</v>
      </c>
      <c r="D308" s="9">
        <v>118444312</v>
      </c>
      <c r="E308" s="9">
        <v>118444312</v>
      </c>
      <c r="F308" s="10">
        <f>81676266.28-F339</f>
        <v>81677237.05</v>
      </c>
      <c r="G308" s="10">
        <v>86908559.04</v>
      </c>
      <c r="H308" s="10">
        <v>2488370.55</v>
      </c>
      <c r="I308" s="10">
        <v>86319783.86999996</v>
      </c>
      <c r="J308" s="44">
        <v>2483736.55</v>
      </c>
    </row>
    <row r="309" spans="1:10" s="12" customFormat="1" ht="27.75" customHeight="1" hidden="1">
      <c r="A309" s="19"/>
      <c r="B309" s="95"/>
      <c r="C309" s="126" t="s">
        <v>164</v>
      </c>
      <c r="D309" s="92"/>
      <c r="E309" s="92"/>
      <c r="F309" s="6">
        <v>497085.76</v>
      </c>
      <c r="G309" s="6">
        <v>0</v>
      </c>
      <c r="H309" s="92">
        <v>518216.48</v>
      </c>
      <c r="I309" s="6">
        <v>0</v>
      </c>
      <c r="J309" s="100">
        <v>518216.48</v>
      </c>
    </row>
    <row r="310" spans="1:10" s="12" customFormat="1" ht="39.75" customHeight="1" hidden="1">
      <c r="A310" s="19"/>
      <c r="B310" s="95"/>
      <c r="C310" s="94" t="s">
        <v>141</v>
      </c>
      <c r="D310" s="92"/>
      <c r="E310" s="92"/>
      <c r="F310" s="6">
        <v>5813653</v>
      </c>
      <c r="G310" s="6">
        <v>5813653</v>
      </c>
      <c r="H310" s="92">
        <v>0</v>
      </c>
      <c r="I310" s="6">
        <v>5813653</v>
      </c>
      <c r="J310" s="100">
        <v>0</v>
      </c>
    </row>
    <row r="311" spans="1:10" s="3" customFormat="1" ht="25.5" customHeight="1">
      <c r="A311" s="18"/>
      <c r="B311" s="37" t="s">
        <v>56</v>
      </c>
      <c r="C311" s="11" t="s">
        <v>31</v>
      </c>
      <c r="D311" s="9">
        <v>6165877</v>
      </c>
      <c r="E311" s="9">
        <v>6165877.01</v>
      </c>
      <c r="F311" s="10">
        <v>4166939.55</v>
      </c>
      <c r="G311" s="10">
        <v>4536859.61</v>
      </c>
      <c r="H311" s="10">
        <v>48564</v>
      </c>
      <c r="I311" s="10">
        <v>4470568.0200000005</v>
      </c>
      <c r="J311" s="99">
        <v>48564</v>
      </c>
    </row>
    <row r="312" spans="1:10" s="3" customFormat="1" ht="27" customHeight="1">
      <c r="A312" s="18"/>
      <c r="B312" s="37" t="s">
        <v>57</v>
      </c>
      <c r="C312" s="17" t="s">
        <v>45</v>
      </c>
      <c r="D312" s="9">
        <v>4499183</v>
      </c>
      <c r="E312" s="9">
        <v>4499183</v>
      </c>
      <c r="F312" s="10">
        <v>3266241.49</v>
      </c>
      <c r="G312" s="10">
        <v>3425927.61</v>
      </c>
      <c r="H312" s="10">
        <v>183372</v>
      </c>
      <c r="I312" s="10">
        <v>3425927.61</v>
      </c>
      <c r="J312" s="44">
        <v>183372</v>
      </c>
    </row>
    <row r="313" spans="1:10" s="3" customFormat="1" ht="30" customHeight="1">
      <c r="A313" s="18"/>
      <c r="B313" s="37" t="s">
        <v>58</v>
      </c>
      <c r="C313" s="17" t="s">
        <v>85</v>
      </c>
      <c r="D313" s="9">
        <v>34764</v>
      </c>
      <c r="E313" s="9">
        <v>34764</v>
      </c>
      <c r="F313" s="10">
        <v>18387.97</v>
      </c>
      <c r="G313" s="10">
        <v>18953.93</v>
      </c>
      <c r="H313" s="10">
        <v>72</v>
      </c>
      <c r="I313" s="10">
        <v>18953.93</v>
      </c>
      <c r="J313" s="44">
        <v>72</v>
      </c>
    </row>
    <row r="314" spans="1:10" s="12" customFormat="1" ht="15.75" customHeight="1">
      <c r="A314" s="19"/>
      <c r="B314" s="37" t="s">
        <v>59</v>
      </c>
      <c r="C314" s="17" t="s">
        <v>52</v>
      </c>
      <c r="D314" s="9">
        <v>28298</v>
      </c>
      <c r="E314" s="9">
        <v>28298</v>
      </c>
      <c r="F314" s="10">
        <v>18601.87</v>
      </c>
      <c r="G314" s="10">
        <v>19697.85</v>
      </c>
      <c r="H314" s="10">
        <v>2488</v>
      </c>
      <c r="I314" s="10">
        <v>19697.85</v>
      </c>
      <c r="J314" s="44">
        <v>2488</v>
      </c>
    </row>
    <row r="315" spans="1:10" s="12" customFormat="1" ht="18.75" customHeight="1">
      <c r="A315" s="19"/>
      <c r="B315" s="37" t="s">
        <v>123</v>
      </c>
      <c r="C315" s="5" t="s">
        <v>82</v>
      </c>
      <c r="D315" s="9">
        <f>D317+D318+D323+D324</f>
        <v>6754104</v>
      </c>
      <c r="E315" s="9">
        <f>E317+E318+E323+E324</f>
        <v>6754104</v>
      </c>
      <c r="F315" s="9">
        <f>F317+F318+F322+F323</f>
        <v>5145867.24</v>
      </c>
      <c r="G315" s="9">
        <f>G317+G318+G322+G323</f>
        <v>5338664.41</v>
      </c>
      <c r="H315" s="9">
        <f>H317+H318+H322+H323+H324</f>
        <v>493660</v>
      </c>
      <c r="I315" s="9">
        <f>I317+I318+I322+I323</f>
        <v>5338664.41</v>
      </c>
      <c r="J315" s="99">
        <f>J317+J318+J322+J323+J324</f>
        <v>493660</v>
      </c>
    </row>
    <row r="316" spans="1:10" s="12" customFormat="1" ht="18.75" customHeight="1" hidden="1">
      <c r="A316" s="19"/>
      <c r="B316" s="37"/>
      <c r="C316" s="130" t="s">
        <v>172</v>
      </c>
      <c r="D316" s="92"/>
      <c r="E316" s="92"/>
      <c r="F316" s="92">
        <v>9136.4</v>
      </c>
      <c r="G316" s="92">
        <v>0</v>
      </c>
      <c r="H316" s="92">
        <v>779.88</v>
      </c>
      <c r="I316" s="92">
        <v>0</v>
      </c>
      <c r="J316" s="100">
        <v>779.88</v>
      </c>
    </row>
    <row r="317" spans="1:10" s="12" customFormat="1" ht="14.25" customHeight="1">
      <c r="A317" s="19"/>
      <c r="B317" s="40" t="s">
        <v>151</v>
      </c>
      <c r="C317" s="61" t="s">
        <v>0</v>
      </c>
      <c r="D317" s="9">
        <v>5414606</v>
      </c>
      <c r="E317" s="9">
        <v>5414606</v>
      </c>
      <c r="F317" s="9">
        <v>4044862.59</v>
      </c>
      <c r="G317" s="9">
        <v>4172786.85</v>
      </c>
      <c r="H317" s="9">
        <v>378655</v>
      </c>
      <c r="I317" s="9">
        <v>4172786.85</v>
      </c>
      <c r="J317" s="99">
        <v>378655</v>
      </c>
    </row>
    <row r="318" spans="1:10" s="12" customFormat="1" ht="14.25" customHeight="1">
      <c r="A318" s="19"/>
      <c r="B318" s="40" t="s">
        <v>152</v>
      </c>
      <c r="C318" s="5" t="s">
        <v>124</v>
      </c>
      <c r="D318" s="9">
        <v>1225626</v>
      </c>
      <c r="E318" s="9">
        <v>1225626</v>
      </c>
      <c r="F318" s="9">
        <f>F319+F320+F321</f>
        <v>867659.4</v>
      </c>
      <c r="G318" s="9">
        <f>G319+G320+G321</f>
        <v>898381.56</v>
      </c>
      <c r="H318" s="9">
        <f>H319+H320+H321</f>
        <v>114869</v>
      </c>
      <c r="I318" s="9">
        <f>I319+I320+I321</f>
        <v>898381.56</v>
      </c>
      <c r="J318" s="99">
        <f>J319+J320+J321</f>
        <v>114869</v>
      </c>
    </row>
    <row r="319" spans="1:10" s="3" customFormat="1" ht="15" customHeight="1">
      <c r="A319" s="18"/>
      <c r="B319" s="41" t="s">
        <v>153</v>
      </c>
      <c r="C319" s="26" t="s">
        <v>125</v>
      </c>
      <c r="D319" s="91" t="s">
        <v>30</v>
      </c>
      <c r="E319" s="91" t="s">
        <v>30</v>
      </c>
      <c r="F319" s="92">
        <v>478862.8</v>
      </c>
      <c r="G319" s="92">
        <v>505039.09</v>
      </c>
      <c r="H319" s="92">
        <v>55809</v>
      </c>
      <c r="I319" s="92">
        <v>505039.09</v>
      </c>
      <c r="J319" s="100">
        <v>55809</v>
      </c>
    </row>
    <row r="320" spans="1:10" s="3" customFormat="1" ht="14.25" customHeight="1">
      <c r="A320" s="18"/>
      <c r="B320" s="41" t="s">
        <v>154</v>
      </c>
      <c r="C320" s="26" t="s">
        <v>80</v>
      </c>
      <c r="D320" s="91" t="s">
        <v>30</v>
      </c>
      <c r="E320" s="91" t="s">
        <v>30</v>
      </c>
      <c r="F320" s="92">
        <v>388357.71</v>
      </c>
      <c r="G320" s="92">
        <v>392865.93</v>
      </c>
      <c r="H320" s="92">
        <v>59056</v>
      </c>
      <c r="I320" s="92">
        <v>392865.93</v>
      </c>
      <c r="J320" s="100">
        <v>59056</v>
      </c>
    </row>
    <row r="321" spans="1:10" s="3" customFormat="1" ht="18.75" customHeight="1">
      <c r="A321" s="18"/>
      <c r="B321" s="41" t="s">
        <v>155</v>
      </c>
      <c r="C321" s="26" t="s">
        <v>126</v>
      </c>
      <c r="D321" s="91" t="s">
        <v>30</v>
      </c>
      <c r="E321" s="91" t="s">
        <v>30</v>
      </c>
      <c r="F321" s="92">
        <f>44.08+394.81</f>
        <v>438.89</v>
      </c>
      <c r="G321" s="92">
        <f>44.84+431.7</f>
        <v>476.53999999999996</v>
      </c>
      <c r="H321" s="92">
        <v>4</v>
      </c>
      <c r="I321" s="92">
        <f>44.84+431.7</f>
        <v>476.53999999999996</v>
      </c>
      <c r="J321" s="100">
        <v>4</v>
      </c>
    </row>
    <row r="322" spans="1:10" s="3" customFormat="1" ht="27.75" customHeight="1">
      <c r="A322" s="18"/>
      <c r="B322" s="40" t="s">
        <v>156</v>
      </c>
      <c r="C322" s="17" t="s">
        <v>127</v>
      </c>
      <c r="D322" s="91" t="s">
        <v>30</v>
      </c>
      <c r="E322" s="91" t="s">
        <v>30</v>
      </c>
      <c r="F322" s="9">
        <v>65137.84</v>
      </c>
      <c r="G322" s="9">
        <v>74401.65</v>
      </c>
      <c r="H322" s="9">
        <v>12</v>
      </c>
      <c r="I322" s="9">
        <v>74401.65</v>
      </c>
      <c r="J322" s="99">
        <v>12</v>
      </c>
    </row>
    <row r="323" spans="1:10" s="3" customFormat="1" ht="18.75" customHeight="1">
      <c r="A323" s="18"/>
      <c r="B323" s="40" t="s">
        <v>157</v>
      </c>
      <c r="C323" s="5" t="s">
        <v>74</v>
      </c>
      <c r="D323" s="10">
        <v>113872</v>
      </c>
      <c r="E323" s="10">
        <v>113872</v>
      </c>
      <c r="F323" s="10">
        <v>168207.41</v>
      </c>
      <c r="G323" s="10">
        <v>193094.35</v>
      </c>
      <c r="H323" s="30">
        <v>124</v>
      </c>
      <c r="I323" s="10">
        <v>193094.35</v>
      </c>
      <c r="J323" s="101">
        <v>124</v>
      </c>
    </row>
    <row r="324" spans="1:10" s="12" customFormat="1" ht="40.5" customHeight="1" hidden="1">
      <c r="A324" s="19"/>
      <c r="B324" s="41"/>
      <c r="C324" s="94" t="s">
        <v>174</v>
      </c>
      <c r="D324" s="6"/>
      <c r="E324" s="6"/>
      <c r="F324" s="6">
        <v>175175</v>
      </c>
      <c r="G324" s="6">
        <v>175175</v>
      </c>
      <c r="H324" s="6">
        <v>0</v>
      </c>
      <c r="I324" s="6">
        <v>175175</v>
      </c>
      <c r="J324" s="129">
        <v>0</v>
      </c>
    </row>
    <row r="325" spans="1:10" s="3" customFormat="1" ht="27.75" customHeight="1">
      <c r="A325" s="18"/>
      <c r="B325" s="37" t="s">
        <v>60</v>
      </c>
      <c r="C325" s="31" t="s">
        <v>38</v>
      </c>
      <c r="D325" s="9">
        <v>457</v>
      </c>
      <c r="E325" s="9">
        <v>457</v>
      </c>
      <c r="F325" s="9">
        <v>461.26</v>
      </c>
      <c r="G325" s="9">
        <v>461.26</v>
      </c>
      <c r="H325" s="9">
        <v>0</v>
      </c>
      <c r="I325" s="9">
        <v>461.26</v>
      </c>
      <c r="J325" s="99">
        <v>0</v>
      </c>
    </row>
    <row r="326" spans="1:10" s="3" customFormat="1" ht="18.75" customHeight="1">
      <c r="A326" s="18"/>
      <c r="B326" s="37" t="s">
        <v>61</v>
      </c>
      <c r="C326" s="31" t="s">
        <v>78</v>
      </c>
      <c r="D326" s="9">
        <v>375366</v>
      </c>
      <c r="E326" s="9">
        <v>375366</v>
      </c>
      <c r="F326" s="9">
        <v>261915.62</v>
      </c>
      <c r="G326" s="9">
        <v>308103.7200000001</v>
      </c>
      <c r="H326" s="9">
        <v>1185</v>
      </c>
      <c r="I326" s="9">
        <v>308103.7200000001</v>
      </c>
      <c r="J326" s="99">
        <v>1185</v>
      </c>
    </row>
    <row r="327" spans="1:10" s="3" customFormat="1" ht="18.75" customHeight="1">
      <c r="A327" s="18"/>
      <c r="B327" s="37" t="s">
        <v>87</v>
      </c>
      <c r="C327" s="31" t="s">
        <v>86</v>
      </c>
      <c r="D327" s="9">
        <v>1292563</v>
      </c>
      <c r="E327" s="9">
        <v>1292563</v>
      </c>
      <c r="F327" s="9">
        <v>584612.48</v>
      </c>
      <c r="G327" s="9">
        <v>687892.64</v>
      </c>
      <c r="H327" s="9">
        <v>4</v>
      </c>
      <c r="I327" s="9">
        <v>687892.64</v>
      </c>
      <c r="J327" s="99">
        <v>4</v>
      </c>
    </row>
    <row r="328" spans="1:10" s="3" customFormat="1" ht="27" customHeight="1">
      <c r="A328" s="18"/>
      <c r="B328" s="37" t="s">
        <v>62</v>
      </c>
      <c r="C328" s="45" t="s">
        <v>64</v>
      </c>
      <c r="D328" s="9">
        <v>600388</v>
      </c>
      <c r="E328" s="9">
        <v>600388</v>
      </c>
      <c r="F328" s="9">
        <v>326902.68</v>
      </c>
      <c r="G328" s="9">
        <v>372150.4</v>
      </c>
      <c r="H328" s="9">
        <v>1570</v>
      </c>
      <c r="I328" s="9">
        <v>372150.4</v>
      </c>
      <c r="J328" s="99">
        <v>1570</v>
      </c>
    </row>
    <row r="329" spans="1:10" s="3" customFormat="1" ht="27" customHeight="1">
      <c r="A329" s="18"/>
      <c r="B329" s="37" t="s">
        <v>63</v>
      </c>
      <c r="C329" s="45" t="s">
        <v>65</v>
      </c>
      <c r="D329" s="9">
        <v>1046710</v>
      </c>
      <c r="E329" s="9">
        <v>1046710</v>
      </c>
      <c r="F329" s="9">
        <v>1004499.5199999999</v>
      </c>
      <c r="G329" s="9">
        <v>1150573.93</v>
      </c>
      <c r="H329" s="9">
        <v>1895</v>
      </c>
      <c r="I329" s="9">
        <v>1150573.93</v>
      </c>
      <c r="J329" s="99">
        <v>1895</v>
      </c>
    </row>
    <row r="330" spans="1:10" s="3" customFormat="1" ht="27" customHeight="1">
      <c r="A330" s="18"/>
      <c r="B330" s="37" t="s">
        <v>66</v>
      </c>
      <c r="C330" s="45" t="s">
        <v>79</v>
      </c>
      <c r="D330" s="9">
        <v>2065192</v>
      </c>
      <c r="E330" s="9">
        <v>2065192</v>
      </c>
      <c r="F330" s="9">
        <v>1115240.9700000002</v>
      </c>
      <c r="G330" s="9">
        <v>1262602</v>
      </c>
      <c r="H330" s="9">
        <v>2359</v>
      </c>
      <c r="I330" s="9">
        <v>1262602</v>
      </c>
      <c r="J330" s="99">
        <v>2359</v>
      </c>
    </row>
    <row r="331" spans="1:10" s="3" customFormat="1" ht="27" customHeight="1">
      <c r="A331" s="18"/>
      <c r="B331" s="37" t="s">
        <v>76</v>
      </c>
      <c r="C331" s="17" t="s">
        <v>128</v>
      </c>
      <c r="D331" s="9">
        <v>3880</v>
      </c>
      <c r="E331" s="9">
        <v>3880</v>
      </c>
      <c r="F331" s="9">
        <v>1243.09</v>
      </c>
      <c r="G331" s="9">
        <v>1426.93</v>
      </c>
      <c r="H331" s="9">
        <v>4</v>
      </c>
      <c r="I331" s="9">
        <v>1426.93</v>
      </c>
      <c r="J331" s="99">
        <v>4</v>
      </c>
    </row>
    <row r="332" spans="1:10" s="3" customFormat="1" ht="18.75" customHeight="1">
      <c r="A332" s="18"/>
      <c r="B332" s="37" t="s">
        <v>81</v>
      </c>
      <c r="C332" s="17" t="s">
        <v>129</v>
      </c>
      <c r="D332" s="9">
        <v>558842</v>
      </c>
      <c r="E332" s="9">
        <v>558842</v>
      </c>
      <c r="F332" s="10">
        <v>329103.30000000005</v>
      </c>
      <c r="G332" s="10">
        <v>373039.05</v>
      </c>
      <c r="H332" s="10">
        <v>0</v>
      </c>
      <c r="I332" s="10">
        <v>373039.05</v>
      </c>
      <c r="J332" s="99">
        <v>0</v>
      </c>
    </row>
    <row r="333" spans="1:10" s="12" customFormat="1" ht="42.75" customHeight="1" hidden="1">
      <c r="A333" s="19"/>
      <c r="B333" s="95"/>
      <c r="C333" s="94" t="s">
        <v>173</v>
      </c>
      <c r="D333" s="92"/>
      <c r="E333" s="92"/>
      <c r="F333" s="6">
        <v>52502</v>
      </c>
      <c r="G333" s="6">
        <v>52502</v>
      </c>
      <c r="H333" s="6">
        <v>0</v>
      </c>
      <c r="I333" s="6">
        <v>52502</v>
      </c>
      <c r="J333" s="129">
        <v>0</v>
      </c>
    </row>
    <row r="334" spans="1:10" s="3" customFormat="1" ht="27.75" customHeight="1">
      <c r="A334" s="18"/>
      <c r="B334" s="37" t="s">
        <v>93</v>
      </c>
      <c r="C334" s="17" t="s">
        <v>136</v>
      </c>
      <c r="D334" s="9">
        <v>0</v>
      </c>
      <c r="E334" s="9">
        <v>0</v>
      </c>
      <c r="F334" s="10">
        <v>-3326.31</v>
      </c>
      <c r="G334" s="10">
        <v>-2498.34</v>
      </c>
      <c r="H334" s="10">
        <v>-463.58000000000004</v>
      </c>
      <c r="I334" s="10">
        <v>-2498.34</v>
      </c>
      <c r="J334" s="44">
        <v>-463.58000000000004</v>
      </c>
    </row>
    <row r="335" spans="1:10" s="3" customFormat="1" ht="42.75" customHeight="1" hidden="1">
      <c r="A335" s="18"/>
      <c r="B335" s="37" t="s">
        <v>95</v>
      </c>
      <c r="C335" s="17" t="s">
        <v>130</v>
      </c>
      <c r="D335" s="9"/>
      <c r="E335" s="10"/>
      <c r="F335" s="10"/>
      <c r="G335" s="10"/>
      <c r="H335" s="8" t="s">
        <v>30</v>
      </c>
      <c r="I335" s="10"/>
      <c r="J335" s="34" t="s">
        <v>30</v>
      </c>
    </row>
    <row r="336" spans="1:10" s="3" customFormat="1" ht="14.25" customHeight="1">
      <c r="A336" s="18"/>
      <c r="B336" s="37" t="s">
        <v>94</v>
      </c>
      <c r="C336" s="16" t="s">
        <v>84</v>
      </c>
      <c r="D336" s="10">
        <f>4728938+7579</f>
        <v>4736517</v>
      </c>
      <c r="E336" s="10">
        <f>4728938+7579</f>
        <v>4736517</v>
      </c>
      <c r="F336" s="8" t="s">
        <v>30</v>
      </c>
      <c r="G336" s="8" t="s">
        <v>30</v>
      </c>
      <c r="H336" s="8" t="s">
        <v>30</v>
      </c>
      <c r="I336" s="8" t="s">
        <v>30</v>
      </c>
      <c r="J336" s="34" t="s">
        <v>30</v>
      </c>
    </row>
    <row r="337" spans="1:10" s="3" customFormat="1" ht="18" customHeight="1">
      <c r="A337" s="18"/>
      <c r="B337" s="181" t="s">
        <v>121</v>
      </c>
      <c r="C337" s="182"/>
      <c r="D337" s="8" t="s">
        <v>30</v>
      </c>
      <c r="E337" s="8" t="s">
        <v>30</v>
      </c>
      <c r="F337" s="43">
        <v>4490572.19</v>
      </c>
      <c r="G337" s="8" t="s">
        <v>30</v>
      </c>
      <c r="H337" s="8" t="s">
        <v>30</v>
      </c>
      <c r="I337" s="8" t="s">
        <v>30</v>
      </c>
      <c r="J337" s="34" t="s">
        <v>30</v>
      </c>
    </row>
    <row r="338" spans="1:10" s="3" customFormat="1" ht="17.25" customHeight="1">
      <c r="A338" s="18"/>
      <c r="B338" s="181" t="s">
        <v>35</v>
      </c>
      <c r="C338" s="182"/>
      <c r="D338" s="8" t="s">
        <v>30</v>
      </c>
      <c r="E338" s="8" t="s">
        <v>30</v>
      </c>
      <c r="F338" s="8" t="s">
        <v>30</v>
      </c>
      <c r="G338" s="8"/>
      <c r="H338" s="8" t="s">
        <v>30</v>
      </c>
      <c r="I338" s="8"/>
      <c r="J338" s="34" t="s">
        <v>30</v>
      </c>
    </row>
    <row r="339" spans="1:10" s="3" customFormat="1" ht="24.75" customHeight="1" thickBot="1">
      <c r="A339" s="18"/>
      <c r="B339" s="207" t="s">
        <v>46</v>
      </c>
      <c r="C339" s="208"/>
      <c r="D339" s="102" t="s">
        <v>30</v>
      </c>
      <c r="E339" s="102" t="s">
        <v>30</v>
      </c>
      <c r="F339" s="43">
        <v>-970.77</v>
      </c>
      <c r="G339" s="102" t="s">
        <v>30</v>
      </c>
      <c r="H339" s="102" t="s">
        <v>30</v>
      </c>
      <c r="I339" s="102" t="s">
        <v>30</v>
      </c>
      <c r="J339" s="103" t="s">
        <v>30</v>
      </c>
    </row>
    <row r="340" spans="2:10" ht="17.25" customHeight="1" thickBot="1" thickTop="1">
      <c r="B340" s="189" t="s">
        <v>72</v>
      </c>
      <c r="C340" s="189"/>
      <c r="D340" s="189"/>
      <c r="E340" s="189"/>
      <c r="F340" s="189"/>
      <c r="G340" s="189"/>
      <c r="H340" s="189"/>
      <c r="I340" s="189"/>
      <c r="J340" s="189"/>
    </row>
    <row r="341" spans="1:10" s="2" customFormat="1" ht="30" customHeight="1" thickBot="1" thickTop="1">
      <c r="A341" s="18" t="s">
        <v>20</v>
      </c>
      <c r="B341" s="186" t="s">
        <v>137</v>
      </c>
      <c r="C341" s="186"/>
      <c r="D341" s="88">
        <f>D342+D378+D386</f>
        <v>33947804</v>
      </c>
      <c r="E341" s="88">
        <f>E342+E378+E386</f>
        <v>33889500.41</v>
      </c>
      <c r="F341" s="88">
        <f>F342+F378+F386</f>
        <v>24547574.939999998</v>
      </c>
      <c r="G341" s="88">
        <f>G342+G378+G386</f>
        <v>24102898.11</v>
      </c>
      <c r="H341" s="88">
        <f>H342+H386</f>
        <v>830899.05</v>
      </c>
      <c r="I341" s="88">
        <f>I342+I378+I386</f>
        <v>23917204.619999997</v>
      </c>
      <c r="J341" s="88">
        <f>J342+J386</f>
        <v>830127.05</v>
      </c>
    </row>
    <row r="342" spans="1:10" s="3" customFormat="1" ht="41.25" customHeight="1" thickTop="1">
      <c r="A342" s="18"/>
      <c r="B342" s="185" t="s">
        <v>68</v>
      </c>
      <c r="C342" s="210"/>
      <c r="D342" s="62">
        <f>D343+D344+D345+D347+D348+D349+D351+D352+D353+D358+D360+D361+D362+D363+D364+D365+D366+D367+D368+D371+D372+D373</f>
        <v>17334726</v>
      </c>
      <c r="E342" s="62">
        <f>E343+E344+E345+E347+E348+E349+E351+E352+E353+E358+E360+E361+E362+E363+E364+E365+E366+E367+E368+E371+E372+E373</f>
        <v>17276422.41</v>
      </c>
      <c r="F342" s="62">
        <f>F343+F344+F345+F347+F348+F349+F351+F352+F353+F358+F360+F361+F362+F363+F364+F365+F366+F368+F371+F372+F374+F376</f>
        <v>12609806.600000001</v>
      </c>
      <c r="G342" s="62">
        <f>G343+G344+G346+G347+G349+G350+G351+G352+G353+G358+G360+G361+G362+G363+G364+G365+G366+G368+G371+G372+G375</f>
        <v>12398398.11</v>
      </c>
      <c r="H342" s="62">
        <f>H343+H344+H358+H362+H368</f>
        <v>329102.28</v>
      </c>
      <c r="I342" s="62">
        <f>I343+I344+I346+I347+I349+I350+I351+I352+I353+I358+I360+I361+I362+I363+I364+I365+I366+I368+I371+I372+I375</f>
        <v>12306526.54</v>
      </c>
      <c r="J342" s="62">
        <f>J343+J344+J358+J362+J368</f>
        <v>329102.28</v>
      </c>
    </row>
    <row r="343" spans="1:10" s="3" customFormat="1" ht="12.75">
      <c r="A343" s="18"/>
      <c r="B343" s="37" t="s">
        <v>21</v>
      </c>
      <c r="C343" s="13" t="s">
        <v>24</v>
      </c>
      <c r="D343" s="13">
        <v>5977161</v>
      </c>
      <c r="E343" s="13">
        <v>5977161</v>
      </c>
      <c r="F343" s="13">
        <v>4234564.07</v>
      </c>
      <c r="G343" s="13">
        <v>4483601.42</v>
      </c>
      <c r="H343" s="160">
        <v>266182.88</v>
      </c>
      <c r="I343" s="160">
        <v>4483601.42</v>
      </c>
      <c r="J343" s="161">
        <v>266182.88</v>
      </c>
    </row>
    <row r="344" spans="1:10" s="3" customFormat="1" ht="25.5">
      <c r="A344" s="18"/>
      <c r="B344" s="37" t="s">
        <v>18</v>
      </c>
      <c r="C344" s="7" t="s">
        <v>39</v>
      </c>
      <c r="D344" s="13">
        <v>46032</v>
      </c>
      <c r="E344" s="13">
        <v>46032</v>
      </c>
      <c r="F344" s="13">
        <v>25395.05</v>
      </c>
      <c r="G344" s="13">
        <v>24270</v>
      </c>
      <c r="H344" s="160">
        <v>5599.15</v>
      </c>
      <c r="I344" s="160">
        <v>24270</v>
      </c>
      <c r="J344" s="161">
        <v>5599.15</v>
      </c>
    </row>
    <row r="345" spans="1:10" s="3" customFormat="1" ht="25.5">
      <c r="A345" s="18"/>
      <c r="B345" s="37" t="s">
        <v>19</v>
      </c>
      <c r="C345" s="7" t="s">
        <v>105</v>
      </c>
      <c r="D345" s="10">
        <v>18150</v>
      </c>
      <c r="E345" s="10">
        <v>18150</v>
      </c>
      <c r="F345" s="10">
        <v>18150</v>
      </c>
      <c r="G345" s="8" t="s">
        <v>30</v>
      </c>
      <c r="H345" s="8" t="s">
        <v>30</v>
      </c>
      <c r="I345" s="8" t="s">
        <v>30</v>
      </c>
      <c r="J345" s="34" t="s">
        <v>30</v>
      </c>
    </row>
    <row r="346" spans="1:10" s="3" customFormat="1" ht="38.25" customHeight="1">
      <c r="A346" s="18"/>
      <c r="B346" s="37" t="s">
        <v>29</v>
      </c>
      <c r="C346" s="7" t="s">
        <v>106</v>
      </c>
      <c r="D346" s="8" t="s">
        <v>30</v>
      </c>
      <c r="E346" s="8" t="s">
        <v>30</v>
      </c>
      <c r="F346" s="8" t="s">
        <v>30</v>
      </c>
      <c r="G346" s="8"/>
      <c r="H346" s="8" t="s">
        <v>30</v>
      </c>
      <c r="I346" s="8"/>
      <c r="J346" s="34" t="s">
        <v>30</v>
      </c>
    </row>
    <row r="347" spans="1:10" s="3" customFormat="1" ht="45.75" customHeight="1">
      <c r="A347" s="18"/>
      <c r="B347" s="37" t="s">
        <v>27</v>
      </c>
      <c r="C347" s="7" t="s">
        <v>83</v>
      </c>
      <c r="D347" s="10">
        <v>7459</v>
      </c>
      <c r="E347" s="10">
        <v>7459</v>
      </c>
      <c r="F347" s="10">
        <v>7459.29</v>
      </c>
      <c r="G347" s="8"/>
      <c r="H347" s="8" t="s">
        <v>30</v>
      </c>
      <c r="I347" s="8"/>
      <c r="J347" s="34" t="s">
        <v>30</v>
      </c>
    </row>
    <row r="348" spans="1:10" s="3" customFormat="1" ht="25.5">
      <c r="A348" s="18"/>
      <c r="B348" s="37" t="s">
        <v>28</v>
      </c>
      <c r="C348" s="27" t="s">
        <v>107</v>
      </c>
      <c r="D348" s="10">
        <v>61828</v>
      </c>
      <c r="E348" s="10">
        <v>61828</v>
      </c>
      <c r="F348" s="10">
        <v>61827.5</v>
      </c>
      <c r="G348" s="8" t="s">
        <v>30</v>
      </c>
      <c r="H348" s="8" t="s">
        <v>30</v>
      </c>
      <c r="I348" s="8" t="s">
        <v>30</v>
      </c>
      <c r="J348" s="34" t="s">
        <v>30</v>
      </c>
    </row>
    <row r="349" spans="1:10" s="3" customFormat="1" ht="27.75" customHeight="1">
      <c r="A349" s="18"/>
      <c r="B349" s="37" t="s">
        <v>3</v>
      </c>
      <c r="C349" s="27" t="s">
        <v>108</v>
      </c>
      <c r="D349" s="10">
        <f>281446-D348</f>
        <v>219618</v>
      </c>
      <c r="E349" s="10">
        <f>281446-E348</f>
        <v>219618</v>
      </c>
      <c r="F349" s="10">
        <v>62469.65</v>
      </c>
      <c r="G349" s="10">
        <v>62469.65</v>
      </c>
      <c r="H349" s="8" t="s">
        <v>30</v>
      </c>
      <c r="I349" s="10">
        <v>62469.65</v>
      </c>
      <c r="J349" s="34" t="s">
        <v>30</v>
      </c>
    </row>
    <row r="350" spans="1:10" s="3" customFormat="1" ht="25.5" hidden="1">
      <c r="A350" s="18"/>
      <c r="B350" s="37" t="s">
        <v>4</v>
      </c>
      <c r="C350" s="27" t="s">
        <v>109</v>
      </c>
      <c r="D350" s="8" t="s">
        <v>30</v>
      </c>
      <c r="E350" s="8" t="s">
        <v>30</v>
      </c>
      <c r="F350" s="8" t="s">
        <v>30</v>
      </c>
      <c r="G350" s="10"/>
      <c r="H350" s="8" t="s">
        <v>30</v>
      </c>
      <c r="I350" s="10"/>
      <c r="J350" s="34" t="s">
        <v>30</v>
      </c>
    </row>
    <row r="351" spans="1:10" s="12" customFormat="1" ht="29.25" customHeight="1">
      <c r="A351" s="19"/>
      <c r="B351" s="37" t="s">
        <v>4</v>
      </c>
      <c r="C351" s="27" t="s">
        <v>161</v>
      </c>
      <c r="D351" s="10">
        <v>293580</v>
      </c>
      <c r="E351" s="10">
        <v>293579.24</v>
      </c>
      <c r="F351" s="10">
        <v>293579.24</v>
      </c>
      <c r="G351" s="10">
        <v>293579.24</v>
      </c>
      <c r="H351" s="8" t="s">
        <v>30</v>
      </c>
      <c r="I351" s="10">
        <v>293579.24</v>
      </c>
      <c r="J351" s="34" t="s">
        <v>30</v>
      </c>
    </row>
    <row r="352" spans="1:10" s="12" customFormat="1" ht="30" customHeight="1">
      <c r="A352" s="19"/>
      <c r="B352" s="37" t="s">
        <v>5</v>
      </c>
      <c r="C352" s="11" t="s">
        <v>54</v>
      </c>
      <c r="D352" s="10">
        <v>894158</v>
      </c>
      <c r="E352" s="30">
        <v>894158</v>
      </c>
      <c r="F352" s="30">
        <v>590637.99</v>
      </c>
      <c r="G352" s="30">
        <v>665151.14</v>
      </c>
      <c r="H352" s="8" t="s">
        <v>30</v>
      </c>
      <c r="I352" s="30">
        <v>665151.14</v>
      </c>
      <c r="J352" s="33" t="s">
        <v>30</v>
      </c>
    </row>
    <row r="353" spans="1:10" s="12" customFormat="1" ht="13.5">
      <c r="A353" s="19"/>
      <c r="B353" s="37" t="s">
        <v>7</v>
      </c>
      <c r="C353" s="25" t="s">
        <v>6</v>
      </c>
      <c r="D353" s="10">
        <f>D354+D355+D356+D357</f>
        <v>905711</v>
      </c>
      <c r="E353" s="10">
        <f>E354+E355+E356+E357</f>
        <v>905711</v>
      </c>
      <c r="F353" s="10">
        <f>F354+F355+F356+F357</f>
        <v>602121.4400000001</v>
      </c>
      <c r="G353" s="10">
        <f>G354+G355+G356+G357</f>
        <v>677919.9700000001</v>
      </c>
      <c r="H353" s="8" t="s">
        <v>30</v>
      </c>
      <c r="I353" s="10">
        <f>I354+I355+I356+I357</f>
        <v>677919.9700000001</v>
      </c>
      <c r="J353" s="34" t="s">
        <v>30</v>
      </c>
    </row>
    <row r="354" spans="1:10" s="12" customFormat="1" ht="26.25">
      <c r="A354" s="19"/>
      <c r="B354" s="95" t="s">
        <v>175</v>
      </c>
      <c r="C354" s="92" t="s">
        <v>47</v>
      </c>
      <c r="D354" s="6">
        <v>58295</v>
      </c>
      <c r="E354" s="6">
        <v>58295</v>
      </c>
      <c r="F354" s="6">
        <v>40848.75</v>
      </c>
      <c r="G354" s="6">
        <v>46135.31</v>
      </c>
      <c r="H354" s="8" t="s">
        <v>30</v>
      </c>
      <c r="I354" s="6">
        <v>46135.31</v>
      </c>
      <c r="J354" s="34" t="s">
        <v>30</v>
      </c>
    </row>
    <row r="355" spans="1:18" s="12" customFormat="1" ht="26.25">
      <c r="A355" s="36"/>
      <c r="B355" s="95" t="s">
        <v>176</v>
      </c>
      <c r="C355" s="92" t="s">
        <v>37</v>
      </c>
      <c r="D355" s="6">
        <v>762965</v>
      </c>
      <c r="E355" s="6">
        <v>762965</v>
      </c>
      <c r="F355" s="6">
        <v>505328</v>
      </c>
      <c r="G355" s="6">
        <v>568842</v>
      </c>
      <c r="H355" s="8" t="s">
        <v>30</v>
      </c>
      <c r="I355" s="6">
        <v>568842</v>
      </c>
      <c r="J355" s="34" t="s">
        <v>30</v>
      </c>
      <c r="K355" s="154"/>
      <c r="L355" s="155"/>
      <c r="M355" s="154"/>
      <c r="N355" s="155"/>
      <c r="O355" s="154"/>
      <c r="P355" s="155"/>
      <c r="Q355" s="154"/>
      <c r="R355" s="155"/>
    </row>
    <row r="356" spans="1:10" s="3" customFormat="1" ht="25.5" customHeight="1">
      <c r="A356" s="18"/>
      <c r="B356" s="95" t="s">
        <v>177</v>
      </c>
      <c r="C356" s="92" t="s">
        <v>1</v>
      </c>
      <c r="D356" s="6">
        <v>52594</v>
      </c>
      <c r="E356" s="6">
        <v>52594</v>
      </c>
      <c r="F356" s="6">
        <v>34739.05</v>
      </c>
      <c r="G356" s="6">
        <v>39121.89</v>
      </c>
      <c r="H356" s="8" t="s">
        <v>30</v>
      </c>
      <c r="I356" s="6">
        <v>39121.89</v>
      </c>
      <c r="J356" s="34" t="s">
        <v>30</v>
      </c>
    </row>
    <row r="357" spans="1:10" s="12" customFormat="1" ht="13.5">
      <c r="A357" s="19"/>
      <c r="B357" s="95" t="s">
        <v>178</v>
      </c>
      <c r="C357" s="6" t="s">
        <v>26</v>
      </c>
      <c r="D357" s="6">
        <v>31857</v>
      </c>
      <c r="E357" s="6">
        <v>31857</v>
      </c>
      <c r="F357" s="6">
        <v>21205.64</v>
      </c>
      <c r="G357" s="6">
        <v>23820.77</v>
      </c>
      <c r="H357" s="8" t="s">
        <v>30</v>
      </c>
      <c r="I357" s="6">
        <v>23820.77</v>
      </c>
      <c r="J357" s="34" t="s">
        <v>30</v>
      </c>
    </row>
    <row r="358" spans="1:10" s="12" customFormat="1" ht="16.5" customHeight="1">
      <c r="A358" s="19"/>
      <c r="B358" s="38" t="s">
        <v>8</v>
      </c>
      <c r="C358" s="25" t="s">
        <v>2</v>
      </c>
      <c r="D358" s="7">
        <v>919591</v>
      </c>
      <c r="E358" s="7">
        <v>919591</v>
      </c>
      <c r="F358" s="14">
        <v>754259.89</v>
      </c>
      <c r="G358" s="7">
        <v>827959.23</v>
      </c>
      <c r="H358" s="8">
        <v>56770.25</v>
      </c>
      <c r="I358" s="7">
        <v>827959.23</v>
      </c>
      <c r="J358" s="34">
        <v>56770.25</v>
      </c>
    </row>
    <row r="359" spans="1:10" s="12" customFormat="1" ht="16.5" customHeight="1" hidden="1">
      <c r="A359" s="19"/>
      <c r="B359" s="93"/>
      <c r="C359" s="6" t="s">
        <v>162</v>
      </c>
      <c r="D359" s="125"/>
      <c r="E359" s="125"/>
      <c r="F359" s="8">
        <v>41832.88</v>
      </c>
      <c r="G359" s="125">
        <v>41816.880000000005</v>
      </c>
      <c r="H359" s="8">
        <v>16</v>
      </c>
      <c r="I359" s="125">
        <v>41816.880000000005</v>
      </c>
      <c r="J359" s="34">
        <v>16</v>
      </c>
    </row>
    <row r="360" spans="1:10" s="3" customFormat="1" ht="26.25" customHeight="1">
      <c r="A360" s="18"/>
      <c r="B360" s="38" t="s">
        <v>9</v>
      </c>
      <c r="C360" s="7" t="s">
        <v>12</v>
      </c>
      <c r="D360" s="9">
        <v>4174050</v>
      </c>
      <c r="E360" s="10">
        <v>4174050</v>
      </c>
      <c r="F360" s="10">
        <v>2783114.51</v>
      </c>
      <c r="G360" s="10">
        <v>3135701.46</v>
      </c>
      <c r="H360" s="14" t="s">
        <v>30</v>
      </c>
      <c r="I360" s="10">
        <v>3135701.46</v>
      </c>
      <c r="J360" s="35" t="s">
        <v>30</v>
      </c>
    </row>
    <row r="361" spans="1:10" s="3" customFormat="1" ht="17.25" customHeight="1">
      <c r="A361" s="18"/>
      <c r="B361" s="38" t="s">
        <v>40</v>
      </c>
      <c r="C361" s="13" t="s">
        <v>13</v>
      </c>
      <c r="D361" s="10">
        <v>3429</v>
      </c>
      <c r="E361" s="10">
        <v>29459.17</v>
      </c>
      <c r="F361" s="10">
        <v>29459.17</v>
      </c>
      <c r="G361" s="10">
        <v>29459.17</v>
      </c>
      <c r="H361" s="14" t="s">
        <v>30</v>
      </c>
      <c r="I361" s="10">
        <v>29459.17</v>
      </c>
      <c r="J361" s="35" t="s">
        <v>30</v>
      </c>
    </row>
    <row r="362" spans="1:10" s="3" customFormat="1" ht="12.75">
      <c r="A362" s="18"/>
      <c r="B362" s="38" t="s">
        <v>42</v>
      </c>
      <c r="C362" s="11" t="s">
        <v>48</v>
      </c>
      <c r="D362" s="10">
        <v>12726</v>
      </c>
      <c r="E362" s="10">
        <v>12726</v>
      </c>
      <c r="F362" s="10">
        <v>8892.32</v>
      </c>
      <c r="G362" s="10">
        <v>9544.86</v>
      </c>
      <c r="H362" s="14">
        <v>482</v>
      </c>
      <c r="I362" s="10">
        <v>9544.86</v>
      </c>
      <c r="J362" s="35">
        <v>482</v>
      </c>
    </row>
    <row r="363" spans="1:10" s="3" customFormat="1" ht="12.75">
      <c r="A363" s="18"/>
      <c r="B363" s="38" t="s">
        <v>43</v>
      </c>
      <c r="C363" s="11" t="s">
        <v>115</v>
      </c>
      <c r="D363" s="10"/>
      <c r="E363" s="10"/>
      <c r="F363" s="10"/>
      <c r="G363" s="10"/>
      <c r="H363" s="14"/>
      <c r="I363" s="10"/>
      <c r="J363" s="35"/>
    </row>
    <row r="364" spans="1:10" s="3" customFormat="1" ht="25.5">
      <c r="A364" s="18"/>
      <c r="B364" s="38" t="s">
        <v>44</v>
      </c>
      <c r="C364" s="7" t="s">
        <v>23</v>
      </c>
      <c r="D364" s="9">
        <v>396437</v>
      </c>
      <c r="E364" s="9">
        <v>396437</v>
      </c>
      <c r="F364" s="10">
        <v>260473.19999999998</v>
      </c>
      <c r="G364" s="10">
        <v>292347.46</v>
      </c>
      <c r="H364" s="14" t="s">
        <v>30</v>
      </c>
      <c r="I364" s="10">
        <v>292347.46</v>
      </c>
      <c r="J364" s="35" t="s">
        <v>30</v>
      </c>
    </row>
    <row r="365" spans="1:10" s="3" customFormat="1" ht="25.5">
      <c r="A365" s="18"/>
      <c r="B365" s="38" t="s">
        <v>49</v>
      </c>
      <c r="C365" s="7" t="s">
        <v>34</v>
      </c>
      <c r="D365" s="10">
        <v>7479</v>
      </c>
      <c r="E365" s="10">
        <v>7479</v>
      </c>
      <c r="F365" s="10">
        <v>4974.26</v>
      </c>
      <c r="G365" s="10">
        <v>5290.92</v>
      </c>
      <c r="H365" s="14" t="s">
        <v>30</v>
      </c>
      <c r="I365" s="10">
        <v>5290.92</v>
      </c>
      <c r="J365" s="35" t="s">
        <v>30</v>
      </c>
    </row>
    <row r="366" spans="1:10" s="3" customFormat="1" ht="12.75">
      <c r="A366" s="18"/>
      <c r="B366" s="38" t="s">
        <v>67</v>
      </c>
      <c r="C366" s="15" t="s">
        <v>22</v>
      </c>
      <c r="D366" s="10">
        <v>2012518</v>
      </c>
      <c r="E366" s="10">
        <v>1928185</v>
      </c>
      <c r="F366" s="10">
        <v>1212097.9699999997</v>
      </c>
      <c r="G366" s="10">
        <v>1414999.9000000001</v>
      </c>
      <c r="H366" s="14" t="s">
        <v>30</v>
      </c>
      <c r="I366" s="10">
        <v>1371424.6100000003</v>
      </c>
      <c r="J366" s="35" t="s">
        <v>30</v>
      </c>
    </row>
    <row r="367" spans="1:10" s="12" customFormat="1" ht="26.25" hidden="1">
      <c r="A367" s="19"/>
      <c r="B367" s="93"/>
      <c r="C367" s="94" t="s">
        <v>140</v>
      </c>
      <c r="D367" s="6"/>
      <c r="E367" s="6"/>
      <c r="F367" s="6">
        <v>70349</v>
      </c>
      <c r="G367" s="6">
        <v>127359</v>
      </c>
      <c r="H367" s="8" t="s">
        <v>30</v>
      </c>
      <c r="I367" s="6">
        <v>127359</v>
      </c>
      <c r="J367" s="34" t="s">
        <v>30</v>
      </c>
    </row>
    <row r="368" spans="1:10" s="3" customFormat="1" ht="30" customHeight="1">
      <c r="A368" s="18"/>
      <c r="B368" s="38" t="s">
        <v>75</v>
      </c>
      <c r="C368" s="16" t="s">
        <v>41</v>
      </c>
      <c r="D368" s="10">
        <f>D369+D370</f>
        <v>709632</v>
      </c>
      <c r="E368" s="10">
        <f>E369+E370</f>
        <v>709632</v>
      </c>
      <c r="F368" s="10">
        <f>F369+F370</f>
        <v>384589.98999999993</v>
      </c>
      <c r="G368" s="10">
        <f>G369+G370</f>
        <v>476103.69</v>
      </c>
      <c r="H368" s="10">
        <f>H370</f>
        <v>68</v>
      </c>
      <c r="I368" s="10">
        <f>I369+I370</f>
        <v>427807.41000000003</v>
      </c>
      <c r="J368" s="44">
        <f>J370</f>
        <v>68</v>
      </c>
    </row>
    <row r="369" spans="1:10" s="3" customFormat="1" ht="55.5" customHeight="1">
      <c r="A369" s="158"/>
      <c r="B369" s="39" t="s">
        <v>179</v>
      </c>
      <c r="C369" s="29" t="s">
        <v>50</v>
      </c>
      <c r="D369" s="10">
        <v>708410</v>
      </c>
      <c r="E369" s="10">
        <v>708410</v>
      </c>
      <c r="F369" s="10">
        <v>383976.4599999999</v>
      </c>
      <c r="G369" s="10">
        <v>475558.16</v>
      </c>
      <c r="H369" s="14" t="s">
        <v>30</v>
      </c>
      <c r="I369" s="10">
        <v>427261.88</v>
      </c>
      <c r="J369" s="35" t="s">
        <v>30</v>
      </c>
    </row>
    <row r="370" spans="2:10" ht="64.5">
      <c r="B370" s="39" t="s">
        <v>180</v>
      </c>
      <c r="C370" s="29" t="s">
        <v>51</v>
      </c>
      <c r="D370" s="10">
        <v>1222</v>
      </c>
      <c r="E370" s="10">
        <v>1222</v>
      </c>
      <c r="F370" s="10">
        <v>613.53</v>
      </c>
      <c r="G370" s="10">
        <v>545.53</v>
      </c>
      <c r="H370" s="14">
        <v>68</v>
      </c>
      <c r="I370" s="10">
        <v>545.53</v>
      </c>
      <c r="J370" s="35">
        <v>68</v>
      </c>
    </row>
    <row r="371" spans="2:10" ht="26.25" hidden="1">
      <c r="B371" s="37" t="s">
        <v>101</v>
      </c>
      <c r="C371" s="27" t="s">
        <v>117</v>
      </c>
      <c r="D371" s="10"/>
      <c r="E371" s="10"/>
      <c r="F371" s="10"/>
      <c r="G371" s="10"/>
      <c r="H371" s="14" t="s">
        <v>30</v>
      </c>
      <c r="I371" s="10"/>
      <c r="J371" s="35" t="s">
        <v>30</v>
      </c>
    </row>
    <row r="372" spans="2:10" ht="26.25">
      <c r="B372" s="37" t="s">
        <v>77</v>
      </c>
      <c r="C372" s="27" t="s">
        <v>119</v>
      </c>
      <c r="D372" s="10">
        <v>67250</v>
      </c>
      <c r="E372" s="10">
        <v>67250</v>
      </c>
      <c r="F372" s="10"/>
      <c r="G372" s="10"/>
      <c r="H372" s="14" t="s">
        <v>30</v>
      </c>
      <c r="I372" s="10"/>
      <c r="J372" s="35" t="s">
        <v>30</v>
      </c>
    </row>
    <row r="373" spans="2:10" ht="15.75">
      <c r="B373" s="37" t="s">
        <v>101</v>
      </c>
      <c r="C373" s="16" t="s">
        <v>84</v>
      </c>
      <c r="D373" s="10">
        <v>607917</v>
      </c>
      <c r="E373" s="10">
        <v>607917</v>
      </c>
      <c r="F373" s="8" t="s">
        <v>30</v>
      </c>
      <c r="G373" s="8" t="s">
        <v>30</v>
      </c>
      <c r="H373" s="8" t="s">
        <v>30</v>
      </c>
      <c r="I373" s="8" t="s">
        <v>30</v>
      </c>
      <c r="J373" s="34" t="s">
        <v>30</v>
      </c>
    </row>
    <row r="374" spans="2:10" ht="15.75">
      <c r="B374" s="181" t="s">
        <v>121</v>
      </c>
      <c r="C374" s="182"/>
      <c r="D374" s="8" t="s">
        <v>30</v>
      </c>
      <c r="E374" s="8" t="s">
        <v>30</v>
      </c>
      <c r="F374" s="43">
        <v>1277842.66</v>
      </c>
      <c r="G374" s="8" t="s">
        <v>30</v>
      </c>
      <c r="H374" s="8" t="s">
        <v>30</v>
      </c>
      <c r="I374" s="8" t="s">
        <v>30</v>
      </c>
      <c r="J374" s="34" t="s">
        <v>30</v>
      </c>
    </row>
    <row r="375" spans="2:10" ht="15.75">
      <c r="B375" s="181" t="s">
        <v>35</v>
      </c>
      <c r="C375" s="182"/>
      <c r="D375" s="8" t="s">
        <v>30</v>
      </c>
      <c r="E375" s="8" t="s">
        <v>30</v>
      </c>
      <c r="F375" s="28" t="s">
        <v>30</v>
      </c>
      <c r="G375" s="43"/>
      <c r="H375" s="43"/>
      <c r="I375" s="43"/>
      <c r="J375" s="34"/>
    </row>
    <row r="376" spans="1:10" s="3" customFormat="1" ht="12.75" customHeight="1" thickBot="1">
      <c r="A376" s="18"/>
      <c r="B376" s="187" t="s">
        <v>46</v>
      </c>
      <c r="C376" s="188"/>
      <c r="D376" s="8" t="s">
        <v>30</v>
      </c>
      <c r="E376" s="8" t="s">
        <v>30</v>
      </c>
      <c r="F376" s="43">
        <v>-2101.6</v>
      </c>
      <c r="G376" s="8" t="s">
        <v>30</v>
      </c>
      <c r="H376" s="8" t="s">
        <v>30</v>
      </c>
      <c r="I376" s="8" t="s">
        <v>30</v>
      </c>
      <c r="J376" s="34" t="s">
        <v>30</v>
      </c>
    </row>
    <row r="377" spans="1:10" s="3" customFormat="1" ht="14.25" customHeight="1" thickBot="1" thickTop="1">
      <c r="A377" s="18"/>
      <c r="B377" s="189" t="s">
        <v>72</v>
      </c>
      <c r="C377" s="189"/>
      <c r="D377" s="189"/>
      <c r="E377" s="189"/>
      <c r="F377" s="189"/>
      <c r="G377" s="189"/>
      <c r="H377" s="189"/>
      <c r="I377" s="189"/>
      <c r="J377" s="189"/>
    </row>
    <row r="378" spans="1:10" s="3" customFormat="1" ht="25.5" customHeight="1" thickTop="1">
      <c r="A378" s="18"/>
      <c r="B378" s="190" t="s">
        <v>138</v>
      </c>
      <c r="C378" s="209"/>
      <c r="D378" s="162">
        <f>D379+D380</f>
        <v>319245</v>
      </c>
      <c r="E378" s="162">
        <f>E379+E380</f>
        <v>319245</v>
      </c>
      <c r="F378" s="162">
        <f>F379+F380+F382</f>
        <v>238275.62</v>
      </c>
      <c r="G378" s="162">
        <f>G379+G380</f>
        <v>252067.19</v>
      </c>
      <c r="H378" s="89" t="s">
        <v>30</v>
      </c>
      <c r="I378" s="162">
        <f>I379+I380</f>
        <v>240570.47</v>
      </c>
      <c r="J378" s="89" t="s">
        <v>30</v>
      </c>
    </row>
    <row r="379" spans="1:10" s="3" customFormat="1" ht="42" customHeight="1">
      <c r="A379" s="18"/>
      <c r="B379" s="14" t="s">
        <v>10</v>
      </c>
      <c r="C379" s="61" t="s">
        <v>122</v>
      </c>
      <c r="D379" s="9">
        <v>319245</v>
      </c>
      <c r="E379" s="9">
        <v>319245</v>
      </c>
      <c r="F379" s="9">
        <v>214342.5</v>
      </c>
      <c r="G379" s="10">
        <v>252067.19</v>
      </c>
      <c r="H379" s="96" t="s">
        <v>30</v>
      </c>
      <c r="I379" s="10">
        <v>240570.47</v>
      </c>
      <c r="J379" s="96" t="s">
        <v>30</v>
      </c>
    </row>
    <row r="380" spans="1:10" s="3" customFormat="1" ht="17.25" customHeight="1">
      <c r="A380" s="18"/>
      <c r="B380" s="14" t="s">
        <v>11</v>
      </c>
      <c r="C380" s="61" t="s">
        <v>53</v>
      </c>
      <c r="D380" s="9">
        <v>0</v>
      </c>
      <c r="E380" s="9"/>
      <c r="F380" s="9"/>
      <c r="G380" s="9"/>
      <c r="H380" s="96" t="s">
        <v>30</v>
      </c>
      <c r="I380" s="9"/>
      <c r="J380" s="96" t="s">
        <v>30</v>
      </c>
    </row>
    <row r="381" spans="1:10" s="12" customFormat="1" ht="42" customHeight="1" hidden="1">
      <c r="A381" s="19"/>
      <c r="B381" s="8"/>
      <c r="C381" s="118" t="s">
        <v>163</v>
      </c>
      <c r="D381" s="92"/>
      <c r="E381" s="92"/>
      <c r="F381" s="92">
        <v>488</v>
      </c>
      <c r="G381" s="92">
        <v>488</v>
      </c>
      <c r="H381" s="96"/>
      <c r="I381" s="92">
        <v>488</v>
      </c>
      <c r="J381" s="96"/>
    </row>
    <row r="382" spans="1:10" s="3" customFormat="1" ht="17.25" customHeight="1">
      <c r="A382" s="18"/>
      <c r="B382" s="182" t="s">
        <v>121</v>
      </c>
      <c r="C382" s="182"/>
      <c r="D382" s="8" t="s">
        <v>30</v>
      </c>
      <c r="E382" s="8" t="s">
        <v>30</v>
      </c>
      <c r="F382" s="43">
        <v>23933.12</v>
      </c>
      <c r="G382" s="8" t="s">
        <v>30</v>
      </c>
      <c r="H382" s="8" t="s">
        <v>30</v>
      </c>
      <c r="I382" s="8" t="s">
        <v>30</v>
      </c>
      <c r="J382" s="8" t="s">
        <v>30</v>
      </c>
    </row>
    <row r="383" spans="1:10" s="3" customFormat="1" ht="17.25" customHeight="1">
      <c r="A383" s="18"/>
      <c r="B383" s="182" t="s">
        <v>35</v>
      </c>
      <c r="C383" s="182"/>
      <c r="D383" s="8" t="s">
        <v>30</v>
      </c>
      <c r="E383" s="8" t="s">
        <v>30</v>
      </c>
      <c r="F383" s="28" t="s">
        <v>30</v>
      </c>
      <c r="G383" s="8"/>
      <c r="H383" s="8" t="s">
        <v>30</v>
      </c>
      <c r="I383" s="8"/>
      <c r="J383" s="8" t="s">
        <v>30</v>
      </c>
    </row>
    <row r="384" spans="1:10" s="3" customFormat="1" ht="27" customHeight="1" thickBot="1">
      <c r="A384" s="18"/>
      <c r="B384" s="191" t="s">
        <v>46</v>
      </c>
      <c r="C384" s="191"/>
      <c r="D384" s="8" t="s">
        <v>30</v>
      </c>
      <c r="E384" s="8" t="s">
        <v>30</v>
      </c>
      <c r="F384" s="43"/>
      <c r="G384" s="8" t="s">
        <v>30</v>
      </c>
      <c r="H384" s="8" t="s">
        <v>30</v>
      </c>
      <c r="I384" s="8" t="s">
        <v>30</v>
      </c>
      <c r="J384" s="8" t="s">
        <v>30</v>
      </c>
    </row>
    <row r="385" spans="1:10" s="3" customFormat="1" ht="17.25" customHeight="1" thickBot="1" thickTop="1">
      <c r="A385" s="18"/>
      <c r="B385" s="189" t="s">
        <v>72</v>
      </c>
      <c r="C385" s="189"/>
      <c r="D385" s="189"/>
      <c r="E385" s="189"/>
      <c r="F385" s="189"/>
      <c r="G385" s="189"/>
      <c r="H385" s="189"/>
      <c r="I385" s="189"/>
      <c r="J385" s="189"/>
    </row>
    <row r="386" spans="1:10" s="3" customFormat="1" ht="27" customHeight="1" thickTop="1">
      <c r="A386" s="18"/>
      <c r="B386" s="190" t="s">
        <v>139</v>
      </c>
      <c r="C386" s="209"/>
      <c r="D386" s="90">
        <f>D387+D389+D390+D391+D392+D393+D394+D404+D405+D406+D407+D408+D409+D410+D411+D412+D414</f>
        <v>16293833</v>
      </c>
      <c r="E386" s="90">
        <f>E387+E389+E390+E391+E392+E393+E394+E404+E405+E406+E407+E408+E409+E410+E411+E414</f>
        <v>16293833</v>
      </c>
      <c r="F386" s="90">
        <f>F387+F390+F391+F392+F393+F394+F404+F405+F406+F407+F408+F409+F410+F411+F415+F417</f>
        <v>11699492.719999999</v>
      </c>
      <c r="G386" s="90">
        <f>G387+G390+G391+G392+G393+G394+G404+G405+G406+G407+G408+G409+G410+G411+G416</f>
        <v>11452432.809999999</v>
      </c>
      <c r="H386" s="90">
        <f>H387+H390+H391+H392+H393+H394+H404+H405+H406+H407+H408+H409+H410+H411+H412</f>
        <v>501796.77</v>
      </c>
      <c r="I386" s="90">
        <f>I387+I390+I391+I392+I393+I394+I404+I405+I406+I407+I408+I409+I410+I411+I416</f>
        <v>11370107.61</v>
      </c>
      <c r="J386" s="90">
        <f>J387+J390+J391+J392+J393+J394+J404+J405+J406+J407+J408+J409+J410+J411</f>
        <v>501024.77</v>
      </c>
    </row>
    <row r="387" spans="1:10" s="3" customFormat="1" ht="19.5" customHeight="1">
      <c r="A387" s="18"/>
      <c r="B387" s="37" t="s">
        <v>55</v>
      </c>
      <c r="C387" s="17" t="s">
        <v>33</v>
      </c>
      <c r="D387" s="9">
        <v>12234499</v>
      </c>
      <c r="E387" s="9">
        <v>12234499</v>
      </c>
      <c r="F387" s="30">
        <v>8455754.73</v>
      </c>
      <c r="G387" s="30">
        <v>8929221</v>
      </c>
      <c r="H387" s="30">
        <v>254649.77</v>
      </c>
      <c r="I387" s="30">
        <v>8846895.8</v>
      </c>
      <c r="J387" s="30">
        <v>253877.77</v>
      </c>
    </row>
    <row r="388" spans="1:10" s="12" customFormat="1" ht="27" customHeight="1" hidden="1">
      <c r="A388" s="19"/>
      <c r="B388" s="95"/>
      <c r="C388" s="126" t="s">
        <v>164</v>
      </c>
      <c r="D388" s="92"/>
      <c r="E388" s="6"/>
      <c r="F388" s="167">
        <v>40167.96</v>
      </c>
      <c r="G388" s="167">
        <v>39982.96</v>
      </c>
      <c r="H388" s="167">
        <v>185</v>
      </c>
      <c r="I388" s="167">
        <v>39982.96</v>
      </c>
      <c r="J388" s="167">
        <v>185</v>
      </c>
    </row>
    <row r="389" spans="1:10" s="12" customFormat="1" ht="39.75" customHeight="1" hidden="1">
      <c r="A389" s="19"/>
      <c r="B389" s="95"/>
      <c r="C389" s="94" t="s">
        <v>141</v>
      </c>
      <c r="D389" s="92"/>
      <c r="E389" s="92"/>
      <c r="F389" s="167">
        <v>606035</v>
      </c>
      <c r="G389" s="167">
        <v>606035</v>
      </c>
      <c r="H389" s="141">
        <v>0</v>
      </c>
      <c r="I389" s="167">
        <v>606035</v>
      </c>
      <c r="J389" s="141">
        <v>0</v>
      </c>
    </row>
    <row r="390" spans="1:10" s="3" customFormat="1" ht="24.75" customHeight="1">
      <c r="A390" s="18"/>
      <c r="B390" s="37" t="s">
        <v>56</v>
      </c>
      <c r="C390" s="11" t="s">
        <v>31</v>
      </c>
      <c r="D390" s="9">
        <v>1849556</v>
      </c>
      <c r="E390" s="9">
        <v>1849556</v>
      </c>
      <c r="F390" s="30">
        <v>1304301.27</v>
      </c>
      <c r="G390" s="30">
        <v>1383074.08</v>
      </c>
      <c r="H390" s="30">
        <v>126796</v>
      </c>
      <c r="I390" s="30">
        <v>1383074.08</v>
      </c>
      <c r="J390" s="30">
        <v>126796</v>
      </c>
    </row>
    <row r="391" spans="1:10" s="3" customFormat="1" ht="24.75" customHeight="1">
      <c r="A391" s="18"/>
      <c r="B391" s="37" t="s">
        <v>57</v>
      </c>
      <c r="C391" s="17" t="s">
        <v>45</v>
      </c>
      <c r="D391" s="9">
        <v>512746</v>
      </c>
      <c r="E391" s="9">
        <v>512746</v>
      </c>
      <c r="F391" s="30">
        <v>363120.19</v>
      </c>
      <c r="G391" s="30">
        <v>386589.37</v>
      </c>
      <c r="H391" s="30">
        <v>21539</v>
      </c>
      <c r="I391" s="30">
        <v>386589.37</v>
      </c>
      <c r="J391" s="30">
        <v>21539</v>
      </c>
    </row>
    <row r="392" spans="1:10" s="3" customFormat="1" ht="25.5" customHeight="1">
      <c r="A392" s="18"/>
      <c r="B392" s="37" t="s">
        <v>58</v>
      </c>
      <c r="C392" s="17" t="s">
        <v>85</v>
      </c>
      <c r="D392" s="9">
        <v>1005</v>
      </c>
      <c r="E392" s="10">
        <v>1005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</row>
    <row r="393" spans="1:10" s="3" customFormat="1" ht="12.75" customHeight="1">
      <c r="A393" s="18"/>
      <c r="B393" s="37" t="s">
        <v>59</v>
      </c>
      <c r="C393" s="17" t="s">
        <v>52</v>
      </c>
      <c r="D393" s="9">
        <v>3484</v>
      </c>
      <c r="E393" s="10">
        <v>3484</v>
      </c>
      <c r="F393" s="30">
        <v>2583.06</v>
      </c>
      <c r="G393" s="30">
        <v>2827.42</v>
      </c>
      <c r="H393" s="30">
        <v>352</v>
      </c>
      <c r="I393" s="30">
        <v>2827.42</v>
      </c>
      <c r="J393" s="30">
        <v>352</v>
      </c>
    </row>
    <row r="394" spans="1:10" s="3" customFormat="1" ht="14.25" customHeight="1">
      <c r="A394" s="18"/>
      <c r="B394" s="37" t="s">
        <v>123</v>
      </c>
      <c r="C394" s="5" t="s">
        <v>82</v>
      </c>
      <c r="D394" s="9">
        <f>D396+D397+D402</f>
        <v>793263</v>
      </c>
      <c r="E394" s="9">
        <f>E396+E397+E402</f>
        <v>793263</v>
      </c>
      <c r="F394" s="142">
        <f>F396+F397+F401+F402</f>
        <v>633315.1699999999</v>
      </c>
      <c r="G394" s="142">
        <f>G396+G397+G401+G402</f>
        <v>621073.44</v>
      </c>
      <c r="H394" s="142">
        <f>H396+H397+H401+H402</f>
        <v>97636</v>
      </c>
      <c r="I394" s="142">
        <f>I396+I397+I401+I402</f>
        <v>621073.44</v>
      </c>
      <c r="J394" s="142">
        <f>J396+J397+J401+J402</f>
        <v>97636</v>
      </c>
    </row>
    <row r="395" spans="1:10" s="12" customFormat="1" ht="15.75" customHeight="1" hidden="1">
      <c r="A395" s="19"/>
      <c r="B395" s="37"/>
      <c r="C395" s="131" t="s">
        <v>162</v>
      </c>
      <c r="D395" s="92"/>
      <c r="E395" s="6"/>
      <c r="F395" s="6">
        <v>66.64</v>
      </c>
      <c r="G395" s="6">
        <v>66.64</v>
      </c>
      <c r="H395" s="8">
        <v>0</v>
      </c>
      <c r="I395" s="6">
        <f>G395</f>
        <v>66.64</v>
      </c>
      <c r="J395" s="34">
        <f>H395</f>
        <v>0</v>
      </c>
    </row>
    <row r="396" spans="1:10" s="12" customFormat="1" ht="15.75" customHeight="1">
      <c r="A396" s="19"/>
      <c r="B396" s="40" t="s">
        <v>151</v>
      </c>
      <c r="C396" s="61" t="s">
        <v>0</v>
      </c>
      <c r="D396" s="9">
        <v>643168</v>
      </c>
      <c r="E396" s="9">
        <v>643168</v>
      </c>
      <c r="F396" s="9">
        <v>509293.87</v>
      </c>
      <c r="G396" s="9">
        <v>495557.83999999997</v>
      </c>
      <c r="H396" s="9">
        <v>75682</v>
      </c>
      <c r="I396" s="9">
        <v>495557.83999999997</v>
      </c>
      <c r="J396" s="9">
        <v>75682</v>
      </c>
    </row>
    <row r="397" spans="1:10" s="12" customFormat="1" ht="18.75" customHeight="1">
      <c r="A397" s="19"/>
      <c r="B397" s="40" t="s">
        <v>152</v>
      </c>
      <c r="C397" s="5" t="s">
        <v>124</v>
      </c>
      <c r="D397" s="9">
        <v>133105</v>
      </c>
      <c r="E397" s="9">
        <v>133105</v>
      </c>
      <c r="F397" s="9">
        <f>F398+F399+F400</f>
        <v>100589.39</v>
      </c>
      <c r="G397" s="9">
        <f>G398+G399+G400</f>
        <v>98644.09999999999</v>
      </c>
      <c r="H397" s="9">
        <f>H398+H399+H400</f>
        <v>21824</v>
      </c>
      <c r="I397" s="9">
        <f>I398+I399+I400</f>
        <v>98644.09999999999</v>
      </c>
      <c r="J397" s="9">
        <f>J398+J399+J400</f>
        <v>21824</v>
      </c>
    </row>
    <row r="398" spans="1:10" s="12" customFormat="1" ht="14.25" customHeight="1">
      <c r="A398" s="19"/>
      <c r="B398" s="41" t="s">
        <v>153</v>
      </c>
      <c r="C398" s="26" t="s">
        <v>125</v>
      </c>
      <c r="D398" s="91" t="s">
        <v>30</v>
      </c>
      <c r="E398" s="91" t="s">
        <v>30</v>
      </c>
      <c r="F398" s="92">
        <v>54199.119999999995</v>
      </c>
      <c r="G398" s="92">
        <v>57495.03</v>
      </c>
      <c r="H398" s="92">
        <v>6948</v>
      </c>
      <c r="I398" s="92">
        <v>57495.03</v>
      </c>
      <c r="J398" s="92">
        <v>6948</v>
      </c>
    </row>
    <row r="399" spans="1:10" s="12" customFormat="1" ht="14.25" customHeight="1">
      <c r="A399" s="19"/>
      <c r="B399" s="41" t="s">
        <v>154</v>
      </c>
      <c r="C399" s="26" t="s">
        <v>80</v>
      </c>
      <c r="D399" s="91" t="s">
        <v>30</v>
      </c>
      <c r="E399" s="91" t="s">
        <v>30</v>
      </c>
      <c r="F399" s="92">
        <v>46340.189999999995</v>
      </c>
      <c r="G399" s="92">
        <v>41090.03</v>
      </c>
      <c r="H399" s="92">
        <v>14876</v>
      </c>
      <c r="I399" s="92">
        <v>41090.03</v>
      </c>
      <c r="J399" s="92">
        <v>14876</v>
      </c>
    </row>
    <row r="400" spans="1:10" s="3" customFormat="1" ht="15" customHeight="1">
      <c r="A400" s="18"/>
      <c r="B400" s="41" t="s">
        <v>155</v>
      </c>
      <c r="C400" s="26" t="s">
        <v>126</v>
      </c>
      <c r="D400" s="91" t="s">
        <v>30</v>
      </c>
      <c r="E400" s="91" t="s">
        <v>30</v>
      </c>
      <c r="F400" s="92">
        <v>50.08</v>
      </c>
      <c r="G400" s="92">
        <v>59.04</v>
      </c>
      <c r="H400" s="92">
        <v>0</v>
      </c>
      <c r="I400" s="92">
        <v>59.04</v>
      </c>
      <c r="J400" s="92">
        <v>0</v>
      </c>
    </row>
    <row r="401" spans="1:10" s="3" customFormat="1" ht="26.25" customHeight="1">
      <c r="A401" s="18"/>
      <c r="B401" s="40" t="s">
        <v>156</v>
      </c>
      <c r="C401" s="17" t="s">
        <v>127</v>
      </c>
      <c r="D401" s="91" t="s">
        <v>30</v>
      </c>
      <c r="E401" s="91" t="s">
        <v>30</v>
      </c>
      <c r="F401" s="9">
        <v>259.70000000000005</v>
      </c>
      <c r="G401" s="9">
        <v>259.70000000000005</v>
      </c>
      <c r="H401" s="9"/>
      <c r="I401" s="9">
        <v>259.70000000000005</v>
      </c>
      <c r="J401" s="9">
        <v>0</v>
      </c>
    </row>
    <row r="402" spans="1:10" s="3" customFormat="1" ht="15.75" customHeight="1">
      <c r="A402" s="18"/>
      <c r="B402" s="40" t="s">
        <v>157</v>
      </c>
      <c r="C402" s="5" t="s">
        <v>74</v>
      </c>
      <c r="D402" s="10">
        <v>16990</v>
      </c>
      <c r="E402" s="10">
        <v>16990</v>
      </c>
      <c r="F402" s="10">
        <v>23172.21</v>
      </c>
      <c r="G402" s="10">
        <v>26611.8</v>
      </c>
      <c r="H402" s="30">
        <v>130</v>
      </c>
      <c r="I402" s="10">
        <v>26611.8</v>
      </c>
      <c r="J402" s="30">
        <v>130</v>
      </c>
    </row>
    <row r="403" spans="1:10" s="12" customFormat="1" ht="39.75" customHeight="1" hidden="1">
      <c r="A403" s="19"/>
      <c r="B403" s="41"/>
      <c r="C403" s="94" t="s">
        <v>169</v>
      </c>
      <c r="D403" s="6"/>
      <c r="E403" s="6"/>
      <c r="F403" s="143">
        <v>23870</v>
      </c>
      <c r="G403" s="143">
        <v>23870</v>
      </c>
      <c r="H403" s="143">
        <v>0</v>
      </c>
      <c r="I403" s="143">
        <v>23870</v>
      </c>
      <c r="J403" s="143">
        <v>0</v>
      </c>
    </row>
    <row r="404" spans="1:10" s="3" customFormat="1" ht="27.75" customHeight="1">
      <c r="A404" s="18"/>
      <c r="B404" s="37" t="s">
        <v>59</v>
      </c>
      <c r="C404" s="31" t="s">
        <v>38</v>
      </c>
      <c r="D404" s="9">
        <v>7632</v>
      </c>
      <c r="E404" s="9">
        <v>7632</v>
      </c>
      <c r="F404" s="142">
        <v>6578.92</v>
      </c>
      <c r="G404" s="142">
        <v>7351.08</v>
      </c>
      <c r="H404" s="142">
        <v>52</v>
      </c>
      <c r="I404" s="142">
        <v>7351.08</v>
      </c>
      <c r="J404" s="142">
        <v>52</v>
      </c>
    </row>
    <row r="405" spans="1:10" s="3" customFormat="1" ht="15.75" customHeight="1">
      <c r="A405" s="18"/>
      <c r="B405" s="37" t="s">
        <v>123</v>
      </c>
      <c r="C405" s="31" t="s">
        <v>78</v>
      </c>
      <c r="D405" s="9">
        <v>19379</v>
      </c>
      <c r="E405" s="9">
        <v>19379</v>
      </c>
      <c r="F405" s="142">
        <v>13654.26</v>
      </c>
      <c r="G405" s="142">
        <v>15916.73</v>
      </c>
      <c r="H405" s="142">
        <v>147</v>
      </c>
      <c r="I405" s="142">
        <v>15916.73</v>
      </c>
      <c r="J405" s="142">
        <v>147</v>
      </c>
    </row>
    <row r="406" spans="1:10" s="3" customFormat="1" ht="15.75" customHeight="1">
      <c r="A406" s="18"/>
      <c r="B406" s="37" t="s">
        <v>60</v>
      </c>
      <c r="C406" s="31" t="s">
        <v>86</v>
      </c>
      <c r="D406" s="9"/>
      <c r="E406" s="9"/>
      <c r="F406" s="142"/>
      <c r="G406" s="142"/>
      <c r="H406" s="142"/>
      <c r="I406" s="142"/>
      <c r="J406" s="142"/>
    </row>
    <row r="407" spans="1:10" s="3" customFormat="1" ht="28.5" customHeight="1">
      <c r="A407" s="18"/>
      <c r="B407" s="37" t="s">
        <v>61</v>
      </c>
      <c r="C407" s="45" t="s">
        <v>64</v>
      </c>
      <c r="D407" s="9"/>
      <c r="E407" s="9"/>
      <c r="F407" s="142"/>
      <c r="G407" s="142"/>
      <c r="H407" s="142"/>
      <c r="I407" s="142"/>
      <c r="J407" s="142"/>
    </row>
    <row r="408" spans="1:10" s="3" customFormat="1" ht="28.5" customHeight="1">
      <c r="A408" s="18"/>
      <c r="B408" s="37" t="s">
        <v>87</v>
      </c>
      <c r="C408" s="45" t="s">
        <v>65</v>
      </c>
      <c r="D408" s="9">
        <v>116165</v>
      </c>
      <c r="E408" s="9">
        <v>116165</v>
      </c>
      <c r="F408" s="142">
        <v>93498.16</v>
      </c>
      <c r="G408" s="142">
        <v>105839.23999999999</v>
      </c>
      <c r="H408" s="142">
        <v>625</v>
      </c>
      <c r="I408" s="142">
        <v>105839.23999999999</v>
      </c>
      <c r="J408" s="142">
        <v>625</v>
      </c>
    </row>
    <row r="409" spans="1:10" s="3" customFormat="1" ht="28.5" customHeight="1">
      <c r="A409" s="18"/>
      <c r="B409" s="37" t="s">
        <v>62</v>
      </c>
      <c r="C409" s="45" t="s">
        <v>79</v>
      </c>
      <c r="D409" s="9">
        <v>738</v>
      </c>
      <c r="E409" s="9">
        <v>738</v>
      </c>
      <c r="F409" s="142">
        <v>477.95</v>
      </c>
      <c r="G409" s="142">
        <v>540.45</v>
      </c>
      <c r="H409" s="142"/>
      <c r="I409" s="142">
        <v>540.45</v>
      </c>
      <c r="J409" s="142">
        <v>0</v>
      </c>
    </row>
    <row r="410" spans="1:10" s="3" customFormat="1" ht="28.5" customHeight="1">
      <c r="A410" s="18"/>
      <c r="B410" s="37" t="s">
        <v>63</v>
      </c>
      <c r="C410" s="17" t="s">
        <v>128</v>
      </c>
      <c r="D410" s="9"/>
      <c r="E410" s="9"/>
      <c r="F410" s="142"/>
      <c r="G410" s="142"/>
      <c r="H410" s="142"/>
      <c r="I410" s="142"/>
      <c r="J410" s="142"/>
    </row>
    <row r="411" spans="1:10" s="3" customFormat="1" ht="14.25" customHeight="1">
      <c r="A411" s="18"/>
      <c r="B411" s="37" t="s">
        <v>66</v>
      </c>
      <c r="C411" s="17" t="s">
        <v>129</v>
      </c>
      <c r="D411" s="9"/>
      <c r="E411" s="10"/>
      <c r="F411" s="10"/>
      <c r="G411" s="10"/>
      <c r="H411" s="10"/>
      <c r="I411" s="10"/>
      <c r="J411" s="10"/>
    </row>
    <row r="412" spans="1:10" s="12" customFormat="1" ht="37.5" customHeight="1" hidden="1">
      <c r="A412" s="19"/>
      <c r="B412" s="95"/>
      <c r="C412" s="94" t="s">
        <v>166</v>
      </c>
      <c r="D412" s="92"/>
      <c r="E412" s="92"/>
      <c r="F412" s="6">
        <v>1908</v>
      </c>
      <c r="G412" s="6">
        <v>1908</v>
      </c>
      <c r="H412" s="6">
        <v>0</v>
      </c>
      <c r="I412" s="6">
        <v>1908</v>
      </c>
      <c r="J412" s="6">
        <v>0</v>
      </c>
    </row>
    <row r="413" spans="1:10" s="3" customFormat="1" ht="39.75" customHeight="1" hidden="1">
      <c r="A413" s="18"/>
      <c r="B413" s="37" t="s">
        <v>95</v>
      </c>
      <c r="C413" s="17" t="s">
        <v>130</v>
      </c>
      <c r="D413" s="9"/>
      <c r="E413" s="10"/>
      <c r="F413" s="10"/>
      <c r="G413" s="10"/>
      <c r="H413" s="8" t="s">
        <v>30</v>
      </c>
      <c r="I413" s="10"/>
      <c r="J413" s="34" t="s">
        <v>30</v>
      </c>
    </row>
    <row r="414" spans="1:10" s="3" customFormat="1" ht="18" customHeight="1">
      <c r="A414" s="18"/>
      <c r="B414" s="37" t="s">
        <v>76</v>
      </c>
      <c r="C414" s="16" t="s">
        <v>84</v>
      </c>
      <c r="D414" s="10">
        <f>754638+728</f>
        <v>755366</v>
      </c>
      <c r="E414" s="10">
        <f>754638+728</f>
        <v>755366</v>
      </c>
      <c r="F414" s="8" t="s">
        <v>30</v>
      </c>
      <c r="G414" s="8" t="s">
        <v>30</v>
      </c>
      <c r="H414" s="8" t="s">
        <v>30</v>
      </c>
      <c r="I414" s="8" t="s">
        <v>30</v>
      </c>
      <c r="J414" s="34" t="s">
        <v>30</v>
      </c>
    </row>
    <row r="415" spans="1:10" s="3" customFormat="1" ht="16.5" customHeight="1">
      <c r="A415" s="18"/>
      <c r="B415" s="181" t="s">
        <v>121</v>
      </c>
      <c r="C415" s="182"/>
      <c r="D415" s="8" t="s">
        <v>30</v>
      </c>
      <c r="E415" s="8" t="s">
        <v>30</v>
      </c>
      <c r="F415" s="43">
        <v>826209.01</v>
      </c>
      <c r="G415" s="8" t="s">
        <v>30</v>
      </c>
      <c r="H415" s="8" t="s">
        <v>30</v>
      </c>
      <c r="I415" s="8" t="s">
        <v>30</v>
      </c>
      <c r="J415" s="34" t="s">
        <v>30</v>
      </c>
    </row>
    <row r="416" spans="1:10" s="3" customFormat="1" ht="16.5" customHeight="1">
      <c r="A416" s="18"/>
      <c r="B416" s="181" t="s">
        <v>35</v>
      </c>
      <c r="C416" s="182"/>
      <c r="D416" s="8" t="s">
        <v>30</v>
      </c>
      <c r="E416" s="8" t="s">
        <v>30</v>
      </c>
      <c r="F416" s="8" t="s">
        <v>30</v>
      </c>
      <c r="G416" s="8"/>
      <c r="H416" s="8" t="s">
        <v>30</v>
      </c>
      <c r="I416" s="8"/>
      <c r="J416" s="34" t="s">
        <v>30</v>
      </c>
    </row>
    <row r="417" spans="1:10" s="3" customFormat="1" ht="28.5" customHeight="1" thickBot="1">
      <c r="A417" s="18"/>
      <c r="B417" s="183" t="s">
        <v>46</v>
      </c>
      <c r="C417" s="184"/>
      <c r="D417" s="63" t="s">
        <v>30</v>
      </c>
      <c r="E417" s="63" t="s">
        <v>30</v>
      </c>
      <c r="F417" s="63"/>
      <c r="G417" s="63" t="s">
        <v>30</v>
      </c>
      <c r="H417" s="63" t="s">
        <v>30</v>
      </c>
      <c r="I417" s="63" t="s">
        <v>30</v>
      </c>
      <c r="J417" s="64" t="s">
        <v>30</v>
      </c>
    </row>
    <row r="418" spans="2:10" ht="17.25" customHeight="1" thickBot="1" thickTop="1">
      <c r="B418" s="189" t="s">
        <v>73</v>
      </c>
      <c r="C418" s="189"/>
      <c r="D418" s="189"/>
      <c r="E418" s="189"/>
      <c r="F418" s="189"/>
      <c r="G418" s="189"/>
      <c r="H418" s="189"/>
      <c r="I418" s="189"/>
      <c r="J418" s="189"/>
    </row>
    <row r="419" spans="1:10" s="2" customFormat="1" ht="30" customHeight="1" thickBot="1" thickTop="1">
      <c r="A419" s="18" t="s">
        <v>20</v>
      </c>
      <c r="B419" s="186" t="s">
        <v>137</v>
      </c>
      <c r="C419" s="186"/>
      <c r="D419" s="88">
        <f>D420+D456+D464</f>
        <v>43123274</v>
      </c>
      <c r="E419" s="88">
        <f>E420+E456+E464</f>
        <v>43036722.980000004</v>
      </c>
      <c r="F419" s="88">
        <f>F420+F456+F464</f>
        <v>30931478.839999996</v>
      </c>
      <c r="G419" s="88">
        <f>G420+G456+G464</f>
        <v>30496813.54</v>
      </c>
      <c r="H419" s="88">
        <f>H420+H464</f>
        <v>1006572.5700000001</v>
      </c>
      <c r="I419" s="88">
        <f>I420+I456+I464</f>
        <v>30272740.83</v>
      </c>
      <c r="J419" s="88">
        <f>J420+J464</f>
        <v>1006309.5700000001</v>
      </c>
    </row>
    <row r="420" spans="1:10" s="3" customFormat="1" ht="27.75" customHeight="1" thickTop="1">
      <c r="A420" s="18"/>
      <c r="B420" s="185" t="s">
        <v>68</v>
      </c>
      <c r="C420" s="210"/>
      <c r="D420" s="62">
        <f>D421+D422+D423+D425+D426+D427+D429+D430+D431+D436+D438+D439+D440+D441+D442+D443+D444+D445+D446+D449+D450+D451</f>
        <v>19688671</v>
      </c>
      <c r="E420" s="62">
        <f>E421+E422+E423+E425+E426+E427+E429+E430+E431+E436+E438+E439+E440+E441+E442+E443+E444+E446+E449+E450+E451</f>
        <v>19602119.980000004</v>
      </c>
      <c r="F420" s="62">
        <f>F421+F422+F423+F425+F426+F427+F429+F430+F431+F436+F438+F439+F440+F441+F442+F443+F444+F446+F449+F450+F452+F454</f>
        <v>14226501.37</v>
      </c>
      <c r="G420" s="62">
        <f>G421+G422+G424+G425+G427+G428+G429+G430+G431+G436+G438+G439+G440+G441+G442+G443+G444+G446+G449+G450+G453</f>
        <v>14017496.600000001</v>
      </c>
      <c r="H420" s="62">
        <f>H421+H422+H436+H440+H446</f>
        <v>369024.5200000001</v>
      </c>
      <c r="I420" s="62">
        <f>I421+I422+I424+I425+I427+I428+I429+I430+I431+I436+I438+I439+I440+I441+I442+I443+I444+I446+I449+I450+I453</f>
        <v>13886040.56</v>
      </c>
      <c r="J420" s="62">
        <f>J421+J422+J436+J440+J446</f>
        <v>369024.5200000001</v>
      </c>
    </row>
    <row r="421" spans="1:10" s="3" customFormat="1" ht="12.75">
      <c r="A421" s="18"/>
      <c r="B421" s="37" t="s">
        <v>21</v>
      </c>
      <c r="C421" s="13" t="s">
        <v>24</v>
      </c>
      <c r="D421" s="13">
        <v>7290406</v>
      </c>
      <c r="E421" s="13">
        <v>7290406</v>
      </c>
      <c r="F421" s="13">
        <v>5124974.89</v>
      </c>
      <c r="G421" s="13">
        <v>5476786.38</v>
      </c>
      <c r="H421" s="160">
        <v>302070.4</v>
      </c>
      <c r="I421" s="160">
        <v>5476786.38</v>
      </c>
      <c r="J421" s="161">
        <v>302070.4</v>
      </c>
    </row>
    <row r="422" spans="1:10" s="3" customFormat="1" ht="25.5">
      <c r="A422" s="18"/>
      <c r="B422" s="37" t="s">
        <v>18</v>
      </c>
      <c r="C422" s="7" t="s">
        <v>39</v>
      </c>
      <c r="D422" s="13">
        <v>30376</v>
      </c>
      <c r="E422" s="13">
        <v>30376</v>
      </c>
      <c r="F422" s="13">
        <v>17531.75</v>
      </c>
      <c r="G422" s="13">
        <v>17046.05</v>
      </c>
      <c r="H422" s="160">
        <v>3379.95</v>
      </c>
      <c r="I422" s="160">
        <v>17046.05</v>
      </c>
      <c r="J422" s="161">
        <v>3379.95</v>
      </c>
    </row>
    <row r="423" spans="1:10" s="3" customFormat="1" ht="25.5">
      <c r="A423" s="18"/>
      <c r="B423" s="37" t="s">
        <v>19</v>
      </c>
      <c r="C423" s="7" t="s">
        <v>105</v>
      </c>
      <c r="D423" s="10">
        <v>19725</v>
      </c>
      <c r="E423" s="10">
        <v>19950</v>
      </c>
      <c r="F423" s="10">
        <v>19650</v>
      </c>
      <c r="G423" s="8" t="s">
        <v>30</v>
      </c>
      <c r="H423" s="8" t="s">
        <v>30</v>
      </c>
      <c r="I423" s="8" t="s">
        <v>30</v>
      </c>
      <c r="J423" s="34" t="s">
        <v>30</v>
      </c>
    </row>
    <row r="424" spans="1:10" s="3" customFormat="1" ht="35.25" customHeight="1">
      <c r="A424" s="18"/>
      <c r="B424" s="37" t="s">
        <v>29</v>
      </c>
      <c r="C424" s="7" t="s">
        <v>106</v>
      </c>
      <c r="D424" s="8" t="s">
        <v>30</v>
      </c>
      <c r="E424" s="8" t="s">
        <v>30</v>
      </c>
      <c r="F424" s="8" t="s">
        <v>30</v>
      </c>
      <c r="G424" s="8"/>
      <c r="H424" s="8" t="s">
        <v>30</v>
      </c>
      <c r="I424" s="8"/>
      <c r="J424" s="34" t="s">
        <v>30</v>
      </c>
    </row>
    <row r="425" spans="1:10" s="3" customFormat="1" ht="38.25">
      <c r="A425" s="18"/>
      <c r="B425" s="37" t="s">
        <v>27</v>
      </c>
      <c r="C425" s="7" t="s">
        <v>83</v>
      </c>
      <c r="D425" s="10">
        <v>9402</v>
      </c>
      <c r="E425" s="10">
        <v>9401.83</v>
      </c>
      <c r="F425" s="10">
        <v>9401.83</v>
      </c>
      <c r="G425" s="10"/>
      <c r="H425" s="8" t="s">
        <v>30</v>
      </c>
      <c r="I425" s="10"/>
      <c r="J425" s="34" t="s">
        <v>30</v>
      </c>
    </row>
    <row r="426" spans="1:10" s="3" customFormat="1" ht="25.5">
      <c r="A426" s="18"/>
      <c r="B426" s="37" t="s">
        <v>28</v>
      </c>
      <c r="C426" s="27" t="s">
        <v>107</v>
      </c>
      <c r="D426" s="10">
        <v>77847</v>
      </c>
      <c r="E426" s="10">
        <v>77845.72</v>
      </c>
      <c r="F426" s="10">
        <v>77845.72</v>
      </c>
      <c r="G426" s="8" t="s">
        <v>30</v>
      </c>
      <c r="H426" s="8" t="s">
        <v>30</v>
      </c>
      <c r="I426" s="8" t="s">
        <v>30</v>
      </c>
      <c r="J426" s="34" t="s">
        <v>30</v>
      </c>
    </row>
    <row r="427" spans="1:10" s="3" customFormat="1" ht="27.75" customHeight="1">
      <c r="A427" s="18"/>
      <c r="B427" s="37" t="s">
        <v>3</v>
      </c>
      <c r="C427" s="27" t="s">
        <v>108</v>
      </c>
      <c r="D427" s="10">
        <f>331173-D426</f>
        <v>253326</v>
      </c>
      <c r="E427" s="10">
        <v>207748.29000000004</v>
      </c>
      <c r="F427" s="10">
        <v>73857.99</v>
      </c>
      <c r="G427" s="10">
        <v>73857.99</v>
      </c>
      <c r="H427" s="8" t="s">
        <v>30</v>
      </c>
      <c r="I427" s="10">
        <v>73857.99</v>
      </c>
      <c r="J427" s="34" t="s">
        <v>30</v>
      </c>
    </row>
    <row r="428" spans="1:10" s="3" customFormat="1" ht="25.5" hidden="1">
      <c r="A428" s="18"/>
      <c r="B428" s="37" t="s">
        <v>4</v>
      </c>
      <c r="C428" s="27" t="s">
        <v>109</v>
      </c>
      <c r="D428" s="8" t="s">
        <v>30</v>
      </c>
      <c r="E428" s="8" t="s">
        <v>30</v>
      </c>
      <c r="F428" s="8" t="s">
        <v>30</v>
      </c>
      <c r="G428" s="10"/>
      <c r="H428" s="8" t="s">
        <v>30</v>
      </c>
      <c r="I428" s="10"/>
      <c r="J428" s="34" t="s">
        <v>30</v>
      </c>
    </row>
    <row r="429" spans="1:10" s="12" customFormat="1" ht="29.25" customHeight="1">
      <c r="A429" s="19"/>
      <c r="B429" s="37" t="s">
        <v>4</v>
      </c>
      <c r="C429" s="27" t="s">
        <v>110</v>
      </c>
      <c r="D429" s="10">
        <v>366795</v>
      </c>
      <c r="E429" s="10">
        <v>366795.04</v>
      </c>
      <c r="F429" s="30">
        <f>366795.04-546.74+546.74</f>
        <v>366795.04</v>
      </c>
      <c r="G429" s="10">
        <v>366795.04</v>
      </c>
      <c r="H429" s="8" t="s">
        <v>30</v>
      </c>
      <c r="I429" s="10">
        <v>366795.04</v>
      </c>
      <c r="J429" s="34" t="s">
        <v>30</v>
      </c>
    </row>
    <row r="430" spans="1:10" s="12" customFormat="1" ht="27.75" customHeight="1">
      <c r="A430" s="19"/>
      <c r="B430" s="37" t="s">
        <v>5</v>
      </c>
      <c r="C430" s="11" t="s">
        <v>54</v>
      </c>
      <c r="D430" s="10">
        <v>1107602</v>
      </c>
      <c r="E430" s="30">
        <v>1105198.2700000014</v>
      </c>
      <c r="F430" s="30">
        <v>738401.28</v>
      </c>
      <c r="G430" s="30">
        <v>829739.98</v>
      </c>
      <c r="H430" s="8" t="s">
        <v>30</v>
      </c>
      <c r="I430" s="30">
        <v>829739.98</v>
      </c>
      <c r="J430" s="33" t="s">
        <v>30</v>
      </c>
    </row>
    <row r="431" spans="1:10" s="12" customFormat="1" ht="13.5">
      <c r="A431" s="19"/>
      <c r="B431" s="37" t="s">
        <v>7</v>
      </c>
      <c r="C431" s="25" t="s">
        <v>6</v>
      </c>
      <c r="D431" s="10">
        <f>D432+D433+D434+D435</f>
        <v>796290</v>
      </c>
      <c r="E431" s="10">
        <f>E432+E433+E434+E435</f>
        <v>790137.6299999997</v>
      </c>
      <c r="F431" s="10">
        <f>F432+F433+F434+F435</f>
        <v>527611.42</v>
      </c>
      <c r="G431" s="10">
        <f>G432+G433+G434+G435</f>
        <v>593150.1699999999</v>
      </c>
      <c r="H431" s="8" t="s">
        <v>30</v>
      </c>
      <c r="I431" s="10">
        <f>I432+I433+I434+I435</f>
        <v>593150.1699999999</v>
      </c>
      <c r="J431" s="34" t="s">
        <v>30</v>
      </c>
    </row>
    <row r="432" spans="1:10" s="12" customFormat="1" ht="26.25">
      <c r="A432" s="19"/>
      <c r="B432" s="95" t="s">
        <v>175</v>
      </c>
      <c r="C432" s="92" t="s">
        <v>47</v>
      </c>
      <c r="D432" s="6">
        <v>104588</v>
      </c>
      <c r="E432" s="6">
        <v>102873.59999999995</v>
      </c>
      <c r="F432" s="6">
        <v>69153.92</v>
      </c>
      <c r="G432" s="6">
        <v>77583.84</v>
      </c>
      <c r="H432" s="8" t="s">
        <v>30</v>
      </c>
      <c r="I432" s="6">
        <v>77583.84</v>
      </c>
      <c r="J432" s="34" t="s">
        <v>30</v>
      </c>
    </row>
    <row r="433" spans="1:18" s="12" customFormat="1" ht="26.25">
      <c r="A433" s="36"/>
      <c r="B433" s="95" t="s">
        <v>176</v>
      </c>
      <c r="C433" s="92" t="s">
        <v>37</v>
      </c>
      <c r="D433" s="6">
        <v>595452</v>
      </c>
      <c r="E433" s="6">
        <v>591234</v>
      </c>
      <c r="F433" s="6">
        <v>394470</v>
      </c>
      <c r="G433" s="6">
        <v>443661</v>
      </c>
      <c r="H433" s="8" t="s">
        <v>30</v>
      </c>
      <c r="I433" s="6">
        <v>443661</v>
      </c>
      <c r="J433" s="34" t="s">
        <v>30</v>
      </c>
      <c r="K433" s="154"/>
      <c r="L433" s="155"/>
      <c r="M433" s="154"/>
      <c r="N433" s="155"/>
      <c r="O433" s="154"/>
      <c r="P433" s="155"/>
      <c r="Q433" s="154"/>
      <c r="R433" s="155"/>
    </row>
    <row r="434" spans="1:10" s="3" customFormat="1" ht="25.5" customHeight="1">
      <c r="A434" s="18"/>
      <c r="B434" s="95" t="s">
        <v>177</v>
      </c>
      <c r="C434" s="92" t="s">
        <v>1</v>
      </c>
      <c r="D434" s="6">
        <v>63864</v>
      </c>
      <c r="E434" s="6">
        <v>63721.93999999975</v>
      </c>
      <c r="F434" s="6">
        <v>42547.7</v>
      </c>
      <c r="G434" s="6">
        <v>47841.26</v>
      </c>
      <c r="H434" s="8" t="s">
        <v>30</v>
      </c>
      <c r="I434" s="6">
        <v>47841.26</v>
      </c>
      <c r="J434" s="34" t="s">
        <v>30</v>
      </c>
    </row>
    <row r="435" spans="1:10" s="12" customFormat="1" ht="13.5">
      <c r="A435" s="19"/>
      <c r="B435" s="95" t="s">
        <v>178</v>
      </c>
      <c r="C435" s="6" t="s">
        <v>26</v>
      </c>
      <c r="D435" s="6">
        <v>32386</v>
      </c>
      <c r="E435" s="6">
        <v>32308.08999999999</v>
      </c>
      <c r="F435" s="6">
        <v>21439.8</v>
      </c>
      <c r="G435" s="6">
        <v>24064.07</v>
      </c>
      <c r="H435" s="8" t="s">
        <v>30</v>
      </c>
      <c r="I435" s="6">
        <v>24064.07</v>
      </c>
      <c r="J435" s="34" t="s">
        <v>30</v>
      </c>
    </row>
    <row r="436" spans="1:10" s="12" customFormat="1" ht="16.5" customHeight="1">
      <c r="A436" s="19"/>
      <c r="B436" s="38" t="s">
        <v>8</v>
      </c>
      <c r="C436" s="25" t="s">
        <v>2</v>
      </c>
      <c r="D436" s="7">
        <v>993521</v>
      </c>
      <c r="E436" s="128">
        <v>993521</v>
      </c>
      <c r="F436" s="133">
        <f>839474.25+6.58-1467.44-27.36</f>
        <v>837986.03</v>
      </c>
      <c r="G436" s="134">
        <f>904372.17-1452.29+6.58-21.68</f>
        <v>902904.7799999999</v>
      </c>
      <c r="H436" s="135">
        <f>63463.1-15.15-5.68</f>
        <v>63442.27</v>
      </c>
      <c r="I436" s="134">
        <f>G436</f>
        <v>902904.7799999999</v>
      </c>
      <c r="J436" s="33">
        <f>H436</f>
        <v>63442.27</v>
      </c>
    </row>
    <row r="437" spans="1:10" s="12" customFormat="1" ht="16.5" customHeight="1" hidden="1">
      <c r="A437" s="19"/>
      <c r="B437" s="93"/>
      <c r="C437" s="6" t="s">
        <v>162</v>
      </c>
      <c r="D437" s="125"/>
      <c r="E437" s="125"/>
      <c r="F437" s="133">
        <f>5906+335.66+26976+17521+74.8+10-13</f>
        <v>50810.46000000001</v>
      </c>
      <c r="G437" s="134">
        <f>5906+335.66+26976+17521+74.8</f>
        <v>50813.46000000001</v>
      </c>
      <c r="H437" s="135">
        <v>10</v>
      </c>
      <c r="I437" s="134">
        <f>G437</f>
        <v>50813.46000000001</v>
      </c>
      <c r="J437" s="33">
        <f>H437</f>
        <v>10</v>
      </c>
    </row>
    <row r="438" spans="1:10" s="3" customFormat="1" ht="26.25" customHeight="1">
      <c r="A438" s="18"/>
      <c r="B438" s="38" t="s">
        <v>9</v>
      </c>
      <c r="C438" s="7" t="s">
        <v>12</v>
      </c>
      <c r="D438" s="9">
        <v>4846430</v>
      </c>
      <c r="E438" s="30">
        <v>4816403.980000003</v>
      </c>
      <c r="F438" s="30">
        <f>1972401.74+1251581.13+289.44+1.6-1005.14+1105.64+2211.28</f>
        <v>3226585.69</v>
      </c>
      <c r="G438" s="30">
        <f>2218443.47+1407635.61+289.44+1.6-1005.14+251.88</f>
        <v>3625616.86</v>
      </c>
      <c r="H438" s="132" t="s">
        <v>30</v>
      </c>
      <c r="I438" s="30">
        <f>G438</f>
        <v>3625616.86</v>
      </c>
      <c r="J438" s="35" t="s">
        <v>30</v>
      </c>
    </row>
    <row r="439" spans="1:10" s="3" customFormat="1" ht="17.25" customHeight="1">
      <c r="A439" s="18"/>
      <c r="B439" s="38" t="s">
        <v>40</v>
      </c>
      <c r="C439" s="13" t="s">
        <v>13</v>
      </c>
      <c r="D439" s="10">
        <v>6858</v>
      </c>
      <c r="E439" s="10">
        <v>0</v>
      </c>
      <c r="F439" s="10"/>
      <c r="G439" s="10"/>
      <c r="H439" s="14" t="s">
        <v>30</v>
      </c>
      <c r="I439" s="10"/>
      <c r="J439" s="35" t="s">
        <v>30</v>
      </c>
    </row>
    <row r="440" spans="1:10" s="3" customFormat="1" ht="12.75">
      <c r="A440" s="18"/>
      <c r="B440" s="38" t="s">
        <v>42</v>
      </c>
      <c r="C440" s="11" t="s">
        <v>48</v>
      </c>
      <c r="D440" s="10">
        <v>60448</v>
      </c>
      <c r="E440" s="10">
        <v>64691.62</v>
      </c>
      <c r="F440" s="10">
        <v>41360.34</v>
      </c>
      <c r="G440" s="10">
        <v>47193.21</v>
      </c>
      <c r="H440" s="14"/>
      <c r="I440" s="10">
        <v>47193.21</v>
      </c>
      <c r="J440" s="35">
        <v>0</v>
      </c>
    </row>
    <row r="441" spans="1:10" s="3" customFormat="1" ht="12.75">
      <c r="A441" s="18"/>
      <c r="B441" s="38" t="s">
        <v>43</v>
      </c>
      <c r="C441" s="11" t="s">
        <v>115</v>
      </c>
      <c r="D441" s="10"/>
      <c r="E441" s="10"/>
      <c r="F441" s="10"/>
      <c r="G441" s="10"/>
      <c r="H441" s="14"/>
      <c r="I441" s="10"/>
      <c r="J441" s="35"/>
    </row>
    <row r="442" spans="1:10" s="3" customFormat="1" ht="25.5">
      <c r="A442" s="18"/>
      <c r="B442" s="38" t="s">
        <v>44</v>
      </c>
      <c r="C442" s="7" t="s">
        <v>23</v>
      </c>
      <c r="D442" s="9">
        <v>33394</v>
      </c>
      <c r="E442" s="9">
        <v>33393.6</v>
      </c>
      <c r="F442" s="10">
        <v>22262.4</v>
      </c>
      <c r="G442" s="10">
        <v>25045.2</v>
      </c>
      <c r="H442" s="14" t="s">
        <v>30</v>
      </c>
      <c r="I442" s="10">
        <v>25045.2</v>
      </c>
      <c r="J442" s="35" t="s">
        <v>30</v>
      </c>
    </row>
    <row r="443" spans="1:10" s="3" customFormat="1" ht="25.5">
      <c r="A443" s="18"/>
      <c r="B443" s="38" t="s">
        <v>49</v>
      </c>
      <c r="C443" s="7" t="s">
        <v>34</v>
      </c>
      <c r="D443" s="10">
        <v>8972</v>
      </c>
      <c r="E443" s="10">
        <v>8972</v>
      </c>
      <c r="F443" s="10">
        <v>5637.4</v>
      </c>
      <c r="G443" s="10">
        <v>5952.639999999999</v>
      </c>
      <c r="H443" s="14" t="s">
        <v>30</v>
      </c>
      <c r="I443" s="10">
        <v>5952.639999999999</v>
      </c>
      <c r="J443" s="35" t="s">
        <v>30</v>
      </c>
    </row>
    <row r="444" spans="1:10" s="3" customFormat="1" ht="12.75">
      <c r="A444" s="18"/>
      <c r="B444" s="38" t="s">
        <v>67</v>
      </c>
      <c r="C444" s="15" t="s">
        <v>22</v>
      </c>
      <c r="D444" s="10">
        <v>2120503</v>
      </c>
      <c r="E444" s="10">
        <v>2120503</v>
      </c>
      <c r="F444" s="10">
        <v>1298317.69</v>
      </c>
      <c r="G444" s="10">
        <v>1522468.58</v>
      </c>
      <c r="H444" s="14" t="s">
        <v>30</v>
      </c>
      <c r="I444" s="10">
        <v>1464053.36</v>
      </c>
      <c r="J444" s="35" t="s">
        <v>30</v>
      </c>
    </row>
    <row r="445" spans="1:10" s="12" customFormat="1" ht="26.25" hidden="1">
      <c r="A445" s="19"/>
      <c r="B445" s="93"/>
      <c r="C445" s="94" t="s">
        <v>140</v>
      </c>
      <c r="D445" s="6"/>
      <c r="E445" s="6">
        <v>0</v>
      </c>
      <c r="F445" s="6"/>
      <c r="G445" s="6">
        <v>173388</v>
      </c>
      <c r="H445" s="8"/>
      <c r="I445" s="6">
        <v>173388</v>
      </c>
      <c r="J445" s="34" t="s">
        <v>30</v>
      </c>
    </row>
    <row r="446" spans="1:10" s="3" customFormat="1" ht="24.75" customHeight="1">
      <c r="A446" s="18"/>
      <c r="B446" s="38" t="s">
        <v>75</v>
      </c>
      <c r="C446" s="16" t="s">
        <v>41</v>
      </c>
      <c r="D446" s="10">
        <f>D447+D448</f>
        <v>870673</v>
      </c>
      <c r="E446" s="10">
        <f>E447+E448</f>
        <v>870673</v>
      </c>
      <c r="F446" s="10">
        <f>F447+F448</f>
        <v>396638.7</v>
      </c>
      <c r="G446" s="10">
        <f>G447+G448</f>
        <v>530939.72</v>
      </c>
      <c r="H446" s="10">
        <f>H448</f>
        <v>131.9</v>
      </c>
      <c r="I446" s="10">
        <f>I447+I448</f>
        <v>457898.9</v>
      </c>
      <c r="J446" s="44">
        <f>J448</f>
        <v>131.9</v>
      </c>
    </row>
    <row r="447" spans="1:10" s="3" customFormat="1" ht="55.5" customHeight="1">
      <c r="A447" s="158"/>
      <c r="B447" s="39" t="s">
        <v>179</v>
      </c>
      <c r="C447" s="29" t="s">
        <v>50</v>
      </c>
      <c r="D447" s="6">
        <v>868177</v>
      </c>
      <c r="E447" s="6">
        <v>868177</v>
      </c>
      <c r="F447" s="6">
        <v>395243.96</v>
      </c>
      <c r="G447" s="6">
        <v>529373.72</v>
      </c>
      <c r="H447" s="8" t="s">
        <v>30</v>
      </c>
      <c r="I447" s="6">
        <v>456332.9</v>
      </c>
      <c r="J447" s="34" t="s">
        <v>30</v>
      </c>
    </row>
    <row r="448" spans="2:10" ht="64.5">
      <c r="B448" s="39" t="s">
        <v>180</v>
      </c>
      <c r="C448" s="29" t="s">
        <v>51</v>
      </c>
      <c r="D448" s="6">
        <v>2496</v>
      </c>
      <c r="E448" s="6">
        <v>2496</v>
      </c>
      <c r="F448" s="6">
        <v>1394.74</v>
      </c>
      <c r="G448" s="6">
        <v>1566</v>
      </c>
      <c r="H448" s="8">
        <v>131.9</v>
      </c>
      <c r="I448" s="6">
        <v>1566</v>
      </c>
      <c r="J448" s="34">
        <v>131.9</v>
      </c>
    </row>
    <row r="449" spans="2:10" ht="26.25" hidden="1">
      <c r="B449" s="37" t="s">
        <v>101</v>
      </c>
      <c r="C449" s="27" t="s">
        <v>117</v>
      </c>
      <c r="D449" s="10"/>
      <c r="E449" s="10"/>
      <c r="F449" s="10"/>
      <c r="G449" s="10"/>
      <c r="H449" s="14" t="s">
        <v>30</v>
      </c>
      <c r="I449" s="10"/>
      <c r="J449" s="35" t="s">
        <v>30</v>
      </c>
    </row>
    <row r="450" spans="2:10" ht="26.25">
      <c r="B450" s="37" t="s">
        <v>77</v>
      </c>
      <c r="C450" s="27" t="s">
        <v>119</v>
      </c>
      <c r="D450" s="10">
        <v>62750</v>
      </c>
      <c r="E450" s="10">
        <v>62750</v>
      </c>
      <c r="F450" s="10"/>
      <c r="G450" s="10"/>
      <c r="H450" s="14" t="s">
        <v>30</v>
      </c>
      <c r="I450" s="10"/>
      <c r="J450" s="35" t="s">
        <v>30</v>
      </c>
    </row>
    <row r="451" spans="2:10" ht="15.75">
      <c r="B451" s="37" t="s">
        <v>101</v>
      </c>
      <c r="C451" s="16" t="s">
        <v>84</v>
      </c>
      <c r="D451" s="10">
        <v>733353</v>
      </c>
      <c r="E451" s="10">
        <v>733353</v>
      </c>
      <c r="F451" s="8" t="s">
        <v>30</v>
      </c>
      <c r="G451" s="8" t="s">
        <v>30</v>
      </c>
      <c r="H451" s="8" t="s">
        <v>30</v>
      </c>
      <c r="I451" s="8" t="s">
        <v>30</v>
      </c>
      <c r="J451" s="34" t="s">
        <v>30</v>
      </c>
    </row>
    <row r="452" spans="2:10" ht="15.75">
      <c r="B452" s="181" t="s">
        <v>121</v>
      </c>
      <c r="C452" s="182"/>
      <c r="D452" s="8" t="s">
        <v>30</v>
      </c>
      <c r="E452" s="8" t="s">
        <v>30</v>
      </c>
      <c r="F452" s="59">
        <v>1441643.2</v>
      </c>
      <c r="G452" s="8" t="s">
        <v>30</v>
      </c>
      <c r="H452" s="8" t="s">
        <v>30</v>
      </c>
      <c r="I452" s="8" t="s">
        <v>30</v>
      </c>
      <c r="J452" s="34" t="s">
        <v>30</v>
      </c>
    </row>
    <row r="453" spans="2:10" ht="15.75">
      <c r="B453" s="181" t="s">
        <v>35</v>
      </c>
      <c r="C453" s="182"/>
      <c r="D453" s="8" t="s">
        <v>30</v>
      </c>
      <c r="E453" s="8" t="s">
        <v>30</v>
      </c>
      <c r="F453" s="28" t="s">
        <v>30</v>
      </c>
      <c r="G453" s="43"/>
      <c r="H453" s="43"/>
      <c r="I453" s="43"/>
      <c r="J453" s="34"/>
    </row>
    <row r="454" spans="1:10" s="3" customFormat="1" ht="12.75" customHeight="1" thickBot="1">
      <c r="A454" s="18"/>
      <c r="B454" s="187" t="s">
        <v>46</v>
      </c>
      <c r="C454" s="188"/>
      <c r="D454" s="8" t="s">
        <v>30</v>
      </c>
      <c r="E454" s="8" t="s">
        <v>30</v>
      </c>
      <c r="F454" s="8"/>
      <c r="G454" s="8" t="s">
        <v>30</v>
      </c>
      <c r="H454" s="8" t="s">
        <v>30</v>
      </c>
      <c r="I454" s="8" t="s">
        <v>30</v>
      </c>
      <c r="J454" s="34" t="s">
        <v>30</v>
      </c>
    </row>
    <row r="455" spans="1:10" s="3" customFormat="1" ht="14.25" customHeight="1" thickBot="1" thickTop="1">
      <c r="A455" s="18"/>
      <c r="B455" s="189" t="s">
        <v>73</v>
      </c>
      <c r="C455" s="189"/>
      <c r="D455" s="189"/>
      <c r="E455" s="189"/>
      <c r="F455" s="189"/>
      <c r="G455" s="189"/>
      <c r="H455" s="189"/>
      <c r="I455" s="189"/>
      <c r="J455" s="189"/>
    </row>
    <row r="456" spans="1:10" s="3" customFormat="1" ht="25.5" customHeight="1" thickTop="1">
      <c r="A456" s="18"/>
      <c r="B456" s="190" t="s">
        <v>138</v>
      </c>
      <c r="C456" s="209"/>
      <c r="D456" s="162">
        <f>D457+D458</f>
        <v>893860</v>
      </c>
      <c r="E456" s="162">
        <f>E457+E458</f>
        <v>893860</v>
      </c>
      <c r="F456" s="162">
        <f>F457+F458+F460</f>
        <v>631811.3800000001</v>
      </c>
      <c r="G456" s="162">
        <f>G457+G458</f>
        <v>652354.6399999999</v>
      </c>
      <c r="H456" s="89" t="s">
        <v>30</v>
      </c>
      <c r="I456" s="162">
        <f>I457+I458</f>
        <v>647831.01</v>
      </c>
      <c r="J456" s="89" t="s">
        <v>30</v>
      </c>
    </row>
    <row r="457" spans="1:10" s="3" customFormat="1" ht="42" customHeight="1">
      <c r="A457" s="18"/>
      <c r="B457" s="14" t="s">
        <v>10</v>
      </c>
      <c r="C457" s="61" t="s">
        <v>122</v>
      </c>
      <c r="D457" s="9">
        <v>861164</v>
      </c>
      <c r="E457" s="9">
        <v>861164</v>
      </c>
      <c r="F457" s="9">
        <v>550670.68</v>
      </c>
      <c r="G457" s="10">
        <v>629830.95</v>
      </c>
      <c r="H457" s="96" t="s">
        <v>30</v>
      </c>
      <c r="I457" s="10">
        <v>625342.7</v>
      </c>
      <c r="J457" s="96" t="s">
        <v>30</v>
      </c>
    </row>
    <row r="458" spans="1:10" s="3" customFormat="1" ht="17.25" customHeight="1">
      <c r="A458" s="18"/>
      <c r="B458" s="14" t="s">
        <v>11</v>
      </c>
      <c r="C458" s="61" t="s">
        <v>53</v>
      </c>
      <c r="D458" s="9">
        <v>32696</v>
      </c>
      <c r="E458" s="9">
        <v>32696</v>
      </c>
      <c r="F458" s="9">
        <v>20252.04</v>
      </c>
      <c r="G458" s="9">
        <v>22523.69</v>
      </c>
      <c r="H458" s="96" t="s">
        <v>30</v>
      </c>
      <c r="I458" s="9">
        <v>22488.31</v>
      </c>
      <c r="J458" s="96" t="s">
        <v>30</v>
      </c>
    </row>
    <row r="459" spans="1:10" s="12" customFormat="1" ht="42" customHeight="1" hidden="1">
      <c r="A459" s="19"/>
      <c r="B459" s="8" t="s">
        <v>90</v>
      </c>
      <c r="C459" s="118" t="s">
        <v>170</v>
      </c>
      <c r="D459" s="92"/>
      <c r="E459" s="92"/>
      <c r="F459" s="92">
        <v>10993</v>
      </c>
      <c r="G459" s="92">
        <v>10993</v>
      </c>
      <c r="H459" s="96"/>
      <c r="I459" s="92">
        <v>10993</v>
      </c>
      <c r="J459" s="96" t="s">
        <v>30</v>
      </c>
    </row>
    <row r="460" spans="1:10" s="3" customFormat="1" ht="17.25" customHeight="1">
      <c r="A460" s="18"/>
      <c r="B460" s="182" t="s">
        <v>121</v>
      </c>
      <c r="C460" s="182"/>
      <c r="D460" s="8" t="s">
        <v>30</v>
      </c>
      <c r="E460" s="8" t="s">
        <v>30</v>
      </c>
      <c r="F460" s="43">
        <v>60888.66</v>
      </c>
      <c r="G460" s="8" t="s">
        <v>30</v>
      </c>
      <c r="H460" s="8" t="s">
        <v>30</v>
      </c>
      <c r="I460" s="8" t="s">
        <v>30</v>
      </c>
      <c r="J460" s="8" t="s">
        <v>30</v>
      </c>
    </row>
    <row r="461" spans="1:10" s="3" customFormat="1" ht="17.25" customHeight="1">
      <c r="A461" s="18"/>
      <c r="B461" s="182" t="s">
        <v>35</v>
      </c>
      <c r="C461" s="182"/>
      <c r="D461" s="8" t="s">
        <v>30</v>
      </c>
      <c r="E461" s="8" t="s">
        <v>30</v>
      </c>
      <c r="F461" s="28" t="s">
        <v>30</v>
      </c>
      <c r="G461" s="8"/>
      <c r="H461" s="8" t="s">
        <v>30</v>
      </c>
      <c r="I461" s="8"/>
      <c r="J461" s="8" t="s">
        <v>30</v>
      </c>
    </row>
    <row r="462" spans="1:10" s="3" customFormat="1" ht="27" customHeight="1" thickBot="1">
      <c r="A462" s="18"/>
      <c r="B462" s="191" t="s">
        <v>46</v>
      </c>
      <c r="C462" s="191"/>
      <c r="D462" s="8" t="s">
        <v>30</v>
      </c>
      <c r="E462" s="8" t="s">
        <v>30</v>
      </c>
      <c r="F462" s="43"/>
      <c r="G462" s="8" t="s">
        <v>30</v>
      </c>
      <c r="H462" s="8" t="s">
        <v>30</v>
      </c>
      <c r="I462" s="8" t="s">
        <v>30</v>
      </c>
      <c r="J462" s="8" t="s">
        <v>30</v>
      </c>
    </row>
    <row r="463" spans="1:10" s="3" customFormat="1" ht="17.25" customHeight="1" thickBot="1" thickTop="1">
      <c r="A463" s="18"/>
      <c r="B463" s="189" t="s">
        <v>73</v>
      </c>
      <c r="C463" s="189"/>
      <c r="D463" s="189"/>
      <c r="E463" s="189"/>
      <c r="F463" s="189"/>
      <c r="G463" s="189"/>
      <c r="H463" s="189"/>
      <c r="I463" s="189"/>
      <c r="J463" s="189"/>
    </row>
    <row r="464" spans="1:10" s="3" customFormat="1" ht="27" customHeight="1" thickTop="1">
      <c r="A464" s="18"/>
      <c r="B464" s="190" t="s">
        <v>139</v>
      </c>
      <c r="C464" s="209"/>
      <c r="D464" s="90">
        <f>D465+D466+D468+D469+D470+D471+D472+D482+D483+D484+D485+D486+D487+D488+D489+D490+D493</f>
        <v>22540743</v>
      </c>
      <c r="E464" s="90">
        <f>E465+E466+E468+E469+E470+E471+E472+E482+E483+E484+E485+E486+E487+E488+E489+E490+E493</f>
        <v>22540743</v>
      </c>
      <c r="F464" s="90">
        <f>F465+F468+F469+F470+F471+F472+F482+F483+F484+F485+F486+F487+F488+F489+F494</f>
        <v>16073166.089999998</v>
      </c>
      <c r="G464" s="90">
        <f>G465+G468+G469+G470+G471+G472+G482+G483+G484+G485+G486+G487+G488+G489+G495+G491</f>
        <v>15826962.299999999</v>
      </c>
      <c r="H464" s="90">
        <f>H465+H468+H469+H470+H471+H472+H482+H483+H484+H485+H486+H487+H488+H489+H490+H491</f>
        <v>637548.05</v>
      </c>
      <c r="I464" s="90">
        <f>I465+I468+I469+I470+I471+I472+I482+I483+I484+I485+I486+I487+I488+I489+I495+I491</f>
        <v>15738869.26</v>
      </c>
      <c r="J464" s="90">
        <f>J465+J468+J469+J470+J471+J472+J482+J483+J484+J485+J486+J487+J488+J489+J490+J491</f>
        <v>637285.05</v>
      </c>
    </row>
    <row r="465" spans="1:10" s="3" customFormat="1" ht="19.5" customHeight="1">
      <c r="A465" s="18"/>
      <c r="B465" s="37" t="s">
        <v>55</v>
      </c>
      <c r="C465" s="17" t="s">
        <v>33</v>
      </c>
      <c r="D465" s="9">
        <v>17940187</v>
      </c>
      <c r="E465" s="9">
        <v>17940187</v>
      </c>
      <c r="F465" s="10">
        <v>12412298.28</v>
      </c>
      <c r="G465" s="10">
        <v>13070276.95</v>
      </c>
      <c r="H465" s="30">
        <v>360264.55</v>
      </c>
      <c r="I465" s="30">
        <v>12982183.91</v>
      </c>
      <c r="J465" s="30">
        <v>360001.55</v>
      </c>
    </row>
    <row r="466" spans="1:10" s="12" customFormat="1" ht="24.75" customHeight="1" hidden="1">
      <c r="A466" s="19"/>
      <c r="B466" s="95"/>
      <c r="C466" s="126" t="s">
        <v>164</v>
      </c>
      <c r="D466" s="92"/>
      <c r="E466" s="92"/>
      <c r="F466" s="6">
        <v>41500.490000000005</v>
      </c>
      <c r="G466" s="6">
        <v>44895.21000000001</v>
      </c>
      <c r="H466" s="135">
        <v>220</v>
      </c>
      <c r="I466" s="143">
        <v>44895.21000000001</v>
      </c>
      <c r="J466" s="144">
        <v>220</v>
      </c>
    </row>
    <row r="467" spans="1:10" s="12" customFormat="1" ht="24.75" customHeight="1" hidden="1">
      <c r="A467" s="19"/>
      <c r="B467" s="95"/>
      <c r="C467" s="94" t="s">
        <v>141</v>
      </c>
      <c r="D467" s="92"/>
      <c r="E467" s="92"/>
      <c r="F467" s="6">
        <v>935643</v>
      </c>
      <c r="G467" s="6">
        <v>935643</v>
      </c>
      <c r="H467" s="135">
        <v>0</v>
      </c>
      <c r="I467" s="143">
        <v>935643</v>
      </c>
      <c r="J467" s="144">
        <v>0</v>
      </c>
    </row>
    <row r="468" spans="1:10" s="3" customFormat="1" ht="24.75" customHeight="1">
      <c r="A468" s="18"/>
      <c r="B468" s="37" t="s">
        <v>56</v>
      </c>
      <c r="C468" s="11" t="s">
        <v>31</v>
      </c>
      <c r="D468" s="9">
        <v>1186749</v>
      </c>
      <c r="E468" s="9">
        <v>1186749</v>
      </c>
      <c r="F468" s="10">
        <v>813945.62</v>
      </c>
      <c r="G468" s="10">
        <v>897647.15</v>
      </c>
      <c r="H468" s="30">
        <v>117048.82</v>
      </c>
      <c r="I468" s="30">
        <v>897647.15</v>
      </c>
      <c r="J468" s="30">
        <v>117048.82</v>
      </c>
    </row>
    <row r="469" spans="1:10" s="3" customFormat="1" ht="24.75" customHeight="1">
      <c r="A469" s="18"/>
      <c r="B469" s="37" t="s">
        <v>57</v>
      </c>
      <c r="C469" s="17" t="s">
        <v>45</v>
      </c>
      <c r="D469" s="9">
        <v>1289529</v>
      </c>
      <c r="E469" s="9">
        <v>1289529</v>
      </c>
      <c r="F469" s="10">
        <v>904829</v>
      </c>
      <c r="G469" s="10">
        <v>977556.52</v>
      </c>
      <c r="H469" s="30">
        <v>49455</v>
      </c>
      <c r="I469" s="30">
        <v>977556.52</v>
      </c>
      <c r="J469" s="30">
        <v>49455</v>
      </c>
    </row>
    <row r="470" spans="1:10" s="3" customFormat="1" ht="25.5" customHeight="1">
      <c r="A470" s="18"/>
      <c r="B470" s="37" t="s">
        <v>58</v>
      </c>
      <c r="C470" s="17" t="s">
        <v>85</v>
      </c>
      <c r="D470" s="9">
        <v>13787</v>
      </c>
      <c r="E470" s="9">
        <v>13787</v>
      </c>
      <c r="F470" s="10">
        <v>4789.84</v>
      </c>
      <c r="G470" s="10">
        <v>4773.84</v>
      </c>
      <c r="H470" s="30">
        <v>16</v>
      </c>
      <c r="I470" s="30">
        <v>4773.84</v>
      </c>
      <c r="J470" s="30">
        <v>16</v>
      </c>
    </row>
    <row r="471" spans="1:10" s="3" customFormat="1" ht="12.75" customHeight="1">
      <c r="A471" s="18"/>
      <c r="B471" s="37" t="s">
        <v>59</v>
      </c>
      <c r="C471" s="17" t="s">
        <v>52</v>
      </c>
      <c r="D471" s="9">
        <v>87</v>
      </c>
      <c r="E471" s="9">
        <v>87</v>
      </c>
      <c r="F471" s="9">
        <v>99.33</v>
      </c>
      <c r="G471" s="9">
        <v>87.33</v>
      </c>
      <c r="H471" s="142">
        <v>12</v>
      </c>
      <c r="I471" s="142">
        <v>87.33</v>
      </c>
      <c r="J471" s="142">
        <v>12</v>
      </c>
    </row>
    <row r="472" spans="1:10" s="3" customFormat="1" ht="14.25" customHeight="1">
      <c r="A472" s="18"/>
      <c r="B472" s="37" t="s">
        <v>123</v>
      </c>
      <c r="C472" s="5" t="s">
        <v>82</v>
      </c>
      <c r="D472" s="9">
        <f>D474+D475+D480+D481</f>
        <v>1065011</v>
      </c>
      <c r="E472" s="9">
        <f>E474+E475+E480+E481</f>
        <v>1065011</v>
      </c>
      <c r="F472" s="9">
        <f>F474+F475+F479+F480</f>
        <v>818081.4300000002</v>
      </c>
      <c r="G472" s="9">
        <f>G474+G475+G479+G480</f>
        <v>804880.84</v>
      </c>
      <c r="H472" s="142">
        <f>H474+H475+H479+H480+H481</f>
        <v>110451</v>
      </c>
      <c r="I472" s="142">
        <f>I474+I475+I479+I480</f>
        <v>804880.84</v>
      </c>
      <c r="J472" s="142">
        <f>J474+J475+J479+J480+J481</f>
        <v>110451</v>
      </c>
    </row>
    <row r="473" spans="1:10" s="3" customFormat="1" ht="14.25" customHeight="1" hidden="1">
      <c r="A473" s="18"/>
      <c r="B473" s="37"/>
      <c r="C473" s="131" t="s">
        <v>162</v>
      </c>
      <c r="D473" s="9"/>
      <c r="E473" s="9"/>
      <c r="F473" s="9">
        <v>1835.87</v>
      </c>
      <c r="G473" s="9">
        <v>1835.87</v>
      </c>
      <c r="H473" s="142">
        <v>0</v>
      </c>
      <c r="I473" s="142">
        <v>1835.87</v>
      </c>
      <c r="J473" s="142">
        <v>0</v>
      </c>
    </row>
    <row r="474" spans="1:10" s="12" customFormat="1" ht="15.75" customHeight="1">
      <c r="A474" s="19"/>
      <c r="B474" s="40" t="s">
        <v>151</v>
      </c>
      <c r="C474" s="61" t="s">
        <v>0</v>
      </c>
      <c r="D474" s="9">
        <v>884919</v>
      </c>
      <c r="E474" s="9">
        <v>884919</v>
      </c>
      <c r="F474" s="9">
        <v>710644.31</v>
      </c>
      <c r="G474" s="9">
        <f>695207.92-G491</f>
        <v>695186.24</v>
      </c>
      <c r="H474" s="142">
        <f>101107.68-H491</f>
        <v>101102</v>
      </c>
      <c r="I474" s="142">
        <f>695207.92-I491</f>
        <v>695186.24</v>
      </c>
      <c r="J474" s="142">
        <f>101107.68-J491</f>
        <v>101102</v>
      </c>
    </row>
    <row r="475" spans="1:10" s="12" customFormat="1" ht="18.75" customHeight="1">
      <c r="A475" s="19"/>
      <c r="B475" s="40" t="s">
        <v>152</v>
      </c>
      <c r="C475" s="5" t="s">
        <v>124</v>
      </c>
      <c r="D475" s="9">
        <v>176441</v>
      </c>
      <c r="E475" s="9">
        <v>176441</v>
      </c>
      <c r="F475" s="9">
        <f>F476+F477+F478</f>
        <v>79086.12999999999</v>
      </c>
      <c r="G475" s="9">
        <f>G476+G477+G478</f>
        <v>79246.46</v>
      </c>
      <c r="H475" s="142">
        <f>H476+H477+H478</f>
        <v>8940</v>
      </c>
      <c r="I475" s="142">
        <f>I476+I477+I478</f>
        <v>79246.46</v>
      </c>
      <c r="J475" s="142">
        <f>J476+J477+J478</f>
        <v>8940</v>
      </c>
    </row>
    <row r="476" spans="1:10" s="12" customFormat="1" ht="14.25" customHeight="1">
      <c r="A476" s="19"/>
      <c r="B476" s="41" t="s">
        <v>153</v>
      </c>
      <c r="C476" s="26" t="s">
        <v>125</v>
      </c>
      <c r="D476" s="91" t="s">
        <v>30</v>
      </c>
      <c r="E476" s="91" t="s">
        <v>30</v>
      </c>
      <c r="F476" s="92">
        <v>74044.87</v>
      </c>
      <c r="G476" s="92">
        <v>73389.52</v>
      </c>
      <c r="H476" s="145">
        <v>8940</v>
      </c>
      <c r="I476" s="145">
        <v>73389.52</v>
      </c>
      <c r="J476" s="145">
        <v>8940</v>
      </c>
    </row>
    <row r="477" spans="1:10" s="12" customFormat="1" ht="14.25" customHeight="1">
      <c r="A477" s="19"/>
      <c r="B477" s="41" t="s">
        <v>154</v>
      </c>
      <c r="C477" s="26" t="s">
        <v>80</v>
      </c>
      <c r="D477" s="91" t="s">
        <v>30</v>
      </c>
      <c r="E477" s="91" t="s">
        <v>30</v>
      </c>
      <c r="F477" s="92">
        <v>4835.28</v>
      </c>
      <c r="G477" s="92">
        <v>5645.84</v>
      </c>
      <c r="H477" s="145">
        <v>0</v>
      </c>
      <c r="I477" s="145">
        <v>5645.84</v>
      </c>
      <c r="J477" s="145">
        <v>0</v>
      </c>
    </row>
    <row r="478" spans="1:10" s="3" customFormat="1" ht="15" customHeight="1">
      <c r="A478" s="18"/>
      <c r="B478" s="41" t="s">
        <v>155</v>
      </c>
      <c r="C478" s="26" t="s">
        <v>126</v>
      </c>
      <c r="D478" s="91" t="s">
        <v>30</v>
      </c>
      <c r="E478" s="91" t="s">
        <v>30</v>
      </c>
      <c r="F478" s="92">
        <v>205.98</v>
      </c>
      <c r="G478" s="92">
        <v>211.1</v>
      </c>
      <c r="H478" s="145">
        <v>0</v>
      </c>
      <c r="I478" s="145">
        <v>211.1</v>
      </c>
      <c r="J478" s="145">
        <v>0</v>
      </c>
    </row>
    <row r="479" spans="1:10" s="3" customFormat="1" ht="26.25" customHeight="1">
      <c r="A479" s="18"/>
      <c r="B479" s="40" t="s">
        <v>156</v>
      </c>
      <c r="C479" s="17" t="s">
        <v>127</v>
      </c>
      <c r="D479" s="91" t="s">
        <v>30</v>
      </c>
      <c r="E479" s="91" t="s">
        <v>30</v>
      </c>
      <c r="F479" s="9">
        <v>6322.43</v>
      </c>
      <c r="G479" s="9">
        <v>7025.96</v>
      </c>
      <c r="H479" s="142">
        <v>318</v>
      </c>
      <c r="I479" s="142">
        <v>7025.96</v>
      </c>
      <c r="J479" s="142">
        <v>318</v>
      </c>
    </row>
    <row r="480" spans="1:10" s="3" customFormat="1" ht="15.75" customHeight="1">
      <c r="A480" s="18"/>
      <c r="B480" s="40" t="s">
        <v>157</v>
      </c>
      <c r="C480" s="5" t="s">
        <v>74</v>
      </c>
      <c r="D480" s="10">
        <v>3651</v>
      </c>
      <c r="E480" s="10">
        <v>3651</v>
      </c>
      <c r="F480" s="10">
        <v>22028.56</v>
      </c>
      <c r="G480" s="10">
        <v>23422.18</v>
      </c>
      <c r="H480" s="30">
        <v>91</v>
      </c>
      <c r="I480" s="30">
        <v>23422.18</v>
      </c>
      <c r="J480" s="30">
        <v>91</v>
      </c>
    </row>
    <row r="481" spans="1:10" s="3" customFormat="1" ht="39.75" customHeight="1" hidden="1">
      <c r="A481" s="18"/>
      <c r="B481" s="41"/>
      <c r="C481" s="94" t="s">
        <v>169</v>
      </c>
      <c r="D481" s="10"/>
      <c r="E481" s="10"/>
      <c r="F481" s="6">
        <v>22919</v>
      </c>
      <c r="G481" s="6">
        <v>22919</v>
      </c>
      <c r="H481" s="143"/>
      <c r="I481" s="143">
        <v>22919</v>
      </c>
      <c r="J481" s="143">
        <v>0</v>
      </c>
    </row>
    <row r="482" spans="1:10" s="3" customFormat="1" ht="27.75" customHeight="1">
      <c r="A482" s="18"/>
      <c r="B482" s="37" t="s">
        <v>60</v>
      </c>
      <c r="C482" s="31" t="s">
        <v>38</v>
      </c>
      <c r="D482" s="9">
        <v>0</v>
      </c>
      <c r="E482" s="9">
        <v>0</v>
      </c>
      <c r="F482" s="9">
        <v>0</v>
      </c>
      <c r="G482" s="9">
        <v>0</v>
      </c>
      <c r="H482" s="142">
        <v>0</v>
      </c>
      <c r="I482" s="142">
        <v>0</v>
      </c>
      <c r="J482" s="142">
        <v>0</v>
      </c>
    </row>
    <row r="483" spans="1:10" s="3" customFormat="1" ht="15.75" customHeight="1">
      <c r="A483" s="18"/>
      <c r="B483" s="37" t="s">
        <v>61</v>
      </c>
      <c r="C483" s="31" t="s">
        <v>78</v>
      </c>
      <c r="D483" s="9">
        <v>37234</v>
      </c>
      <c r="E483" s="9">
        <v>37234</v>
      </c>
      <c r="F483" s="9">
        <v>25583.11</v>
      </c>
      <c r="G483" s="9">
        <v>28528.96</v>
      </c>
      <c r="H483" s="142">
        <v>144</v>
      </c>
      <c r="I483" s="142">
        <v>28528.96</v>
      </c>
      <c r="J483" s="142">
        <v>144</v>
      </c>
    </row>
    <row r="484" spans="1:10" s="3" customFormat="1" ht="15.75" customHeight="1">
      <c r="A484" s="18"/>
      <c r="B484" s="37" t="s">
        <v>87</v>
      </c>
      <c r="C484" s="31" t="s">
        <v>86</v>
      </c>
      <c r="D484" s="9"/>
      <c r="E484" s="9"/>
      <c r="F484" s="9"/>
      <c r="G484" s="9"/>
      <c r="H484" s="142"/>
      <c r="I484" s="142"/>
      <c r="J484" s="142"/>
    </row>
    <row r="485" spans="1:10" s="3" customFormat="1" ht="28.5" customHeight="1">
      <c r="A485" s="18"/>
      <c r="B485" s="37" t="s">
        <v>62</v>
      </c>
      <c r="C485" s="45" t="s">
        <v>64</v>
      </c>
      <c r="D485" s="9"/>
      <c r="E485" s="9"/>
      <c r="F485" s="9"/>
      <c r="G485" s="9"/>
      <c r="H485" s="142"/>
      <c r="I485" s="142"/>
      <c r="J485" s="9"/>
    </row>
    <row r="486" spans="1:10" s="3" customFormat="1" ht="28.5" customHeight="1">
      <c r="A486" s="18"/>
      <c r="B486" s="37" t="s">
        <v>63</v>
      </c>
      <c r="C486" s="45" t="s">
        <v>65</v>
      </c>
      <c r="D486" s="9">
        <v>59751</v>
      </c>
      <c r="E486" s="9">
        <v>59751</v>
      </c>
      <c r="F486" s="9">
        <v>38480.46</v>
      </c>
      <c r="G486" s="9">
        <v>41549.66</v>
      </c>
      <c r="H486" s="142">
        <v>151</v>
      </c>
      <c r="I486" s="142">
        <v>41549.66</v>
      </c>
      <c r="J486" s="9">
        <v>151</v>
      </c>
    </row>
    <row r="487" spans="1:10" s="3" customFormat="1" ht="28.5" customHeight="1">
      <c r="A487" s="18"/>
      <c r="B487" s="37" t="s">
        <v>66</v>
      </c>
      <c r="C487" s="45" t="s">
        <v>79</v>
      </c>
      <c r="D487" s="9">
        <v>2230</v>
      </c>
      <c r="E487" s="9">
        <v>2230</v>
      </c>
      <c r="F487" s="9">
        <v>1458.11</v>
      </c>
      <c r="G487" s="9">
        <v>1639.37</v>
      </c>
      <c r="H487" s="142">
        <v>0</v>
      </c>
      <c r="I487" s="142">
        <v>1639.37</v>
      </c>
      <c r="J487" s="9">
        <v>0</v>
      </c>
    </row>
    <row r="488" spans="1:10" s="3" customFormat="1" ht="28.5" customHeight="1">
      <c r="A488" s="18"/>
      <c r="B488" s="37" t="s">
        <v>76</v>
      </c>
      <c r="C488" s="17" t="s">
        <v>128</v>
      </c>
      <c r="D488" s="9"/>
      <c r="E488" s="9"/>
      <c r="F488" s="9"/>
      <c r="G488" s="9"/>
      <c r="H488" s="142"/>
      <c r="I488" s="142"/>
      <c r="J488" s="9"/>
    </row>
    <row r="489" spans="1:10" s="3" customFormat="1" ht="14.25" customHeight="1">
      <c r="A489" s="18"/>
      <c r="B489" s="37" t="s">
        <v>81</v>
      </c>
      <c r="C489" s="17" t="s">
        <v>129</v>
      </c>
      <c r="D489" s="9"/>
      <c r="E489" s="10"/>
      <c r="F489" s="10"/>
      <c r="G489" s="10"/>
      <c r="H489" s="30"/>
      <c r="I489" s="30"/>
      <c r="J489" s="10"/>
    </row>
    <row r="490" spans="1:10" s="3" customFormat="1" ht="37.5" customHeight="1" hidden="1">
      <c r="A490" s="18"/>
      <c r="B490" s="37"/>
      <c r="C490" s="94" t="s">
        <v>166</v>
      </c>
      <c r="D490" s="9"/>
      <c r="E490" s="9"/>
      <c r="F490" s="10">
        <v>1542</v>
      </c>
      <c r="G490" s="10">
        <v>1542</v>
      </c>
      <c r="H490" s="30"/>
      <c r="I490" s="30">
        <v>1542</v>
      </c>
      <c r="J490" s="10">
        <v>0</v>
      </c>
    </row>
    <row r="491" spans="1:10" s="3" customFormat="1" ht="24" customHeight="1">
      <c r="A491" s="18"/>
      <c r="B491" s="37" t="s">
        <v>93</v>
      </c>
      <c r="C491" s="17" t="s">
        <v>136</v>
      </c>
      <c r="D491" s="9">
        <v>0</v>
      </c>
      <c r="E491" s="9">
        <v>0</v>
      </c>
      <c r="F491" s="10">
        <f>21.68+5.68</f>
        <v>27.36</v>
      </c>
      <c r="G491" s="10">
        <f>21.68</f>
        <v>21.68</v>
      </c>
      <c r="H491" s="30">
        <f>5.68</f>
        <v>5.68</v>
      </c>
      <c r="I491" s="30">
        <v>21.68</v>
      </c>
      <c r="J491" s="44">
        <v>5.68</v>
      </c>
    </row>
    <row r="492" spans="1:10" s="3" customFormat="1" ht="39.75" customHeight="1" hidden="1">
      <c r="A492" s="18"/>
      <c r="B492" s="37" t="s">
        <v>95</v>
      </c>
      <c r="C492" s="17" t="s">
        <v>130</v>
      </c>
      <c r="D492" s="9"/>
      <c r="E492" s="10"/>
      <c r="F492" s="10"/>
      <c r="G492" s="10"/>
      <c r="H492" s="8" t="s">
        <v>30</v>
      </c>
      <c r="I492" s="10"/>
      <c r="J492" s="34" t="s">
        <v>30</v>
      </c>
    </row>
    <row r="493" spans="1:10" s="3" customFormat="1" ht="18" customHeight="1">
      <c r="A493" s="18"/>
      <c r="B493" s="37" t="s">
        <v>94</v>
      </c>
      <c r="C493" s="16" t="s">
        <v>84</v>
      </c>
      <c r="D493" s="10">
        <f>945904+274</f>
        <v>946178</v>
      </c>
      <c r="E493" s="10">
        <f>945904+274</f>
        <v>946178</v>
      </c>
      <c r="F493" s="8" t="s">
        <v>30</v>
      </c>
      <c r="G493" s="8" t="s">
        <v>30</v>
      </c>
      <c r="H493" s="8" t="s">
        <v>30</v>
      </c>
      <c r="I493" s="8" t="s">
        <v>30</v>
      </c>
      <c r="J493" s="34" t="s">
        <v>30</v>
      </c>
    </row>
    <row r="494" spans="1:10" s="3" customFormat="1" ht="16.5" customHeight="1">
      <c r="A494" s="18"/>
      <c r="B494" s="181" t="s">
        <v>121</v>
      </c>
      <c r="C494" s="182"/>
      <c r="D494" s="8" t="s">
        <v>30</v>
      </c>
      <c r="E494" s="8" t="s">
        <v>30</v>
      </c>
      <c r="F494" s="43">
        <v>1053600.91</v>
      </c>
      <c r="G494" s="8" t="s">
        <v>30</v>
      </c>
      <c r="H494" s="8" t="s">
        <v>30</v>
      </c>
      <c r="I494" s="8" t="s">
        <v>30</v>
      </c>
      <c r="J494" s="34" t="s">
        <v>30</v>
      </c>
    </row>
    <row r="495" spans="1:10" s="3" customFormat="1" ht="16.5" customHeight="1">
      <c r="A495" s="18"/>
      <c r="B495" s="181" t="s">
        <v>35</v>
      </c>
      <c r="C495" s="182"/>
      <c r="D495" s="8" t="s">
        <v>30</v>
      </c>
      <c r="E495" s="8" t="s">
        <v>30</v>
      </c>
      <c r="F495" s="8" t="s">
        <v>30</v>
      </c>
      <c r="G495" s="8"/>
      <c r="H495" s="8" t="s">
        <v>30</v>
      </c>
      <c r="I495" s="8"/>
      <c r="J495" s="34" t="s">
        <v>30</v>
      </c>
    </row>
    <row r="496" spans="1:10" s="3" customFormat="1" ht="28.5" customHeight="1" thickBot="1">
      <c r="A496" s="18"/>
      <c r="B496" s="183" t="s">
        <v>46</v>
      </c>
      <c r="C496" s="184"/>
      <c r="D496" s="63" t="s">
        <v>30</v>
      </c>
      <c r="E496" s="63" t="s">
        <v>30</v>
      </c>
      <c r="F496" s="63"/>
      <c r="G496" s="63" t="s">
        <v>30</v>
      </c>
      <c r="H496" s="63" t="s">
        <v>30</v>
      </c>
      <c r="I496" s="63" t="s">
        <v>30</v>
      </c>
      <c r="J496" s="64" t="s">
        <v>30</v>
      </c>
    </row>
  </sheetData>
  <sheetProtection/>
  <mergeCells count="107">
    <mergeCell ref="B1:J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B7:J7"/>
    <mergeCell ref="B8:C8"/>
    <mergeCell ref="B9:C9"/>
    <mergeCell ref="B44:C44"/>
    <mergeCell ref="B45:C45"/>
    <mergeCell ref="B46:C46"/>
    <mergeCell ref="B47:J47"/>
    <mergeCell ref="B48:C48"/>
    <mergeCell ref="B58:C58"/>
    <mergeCell ref="B59:C59"/>
    <mergeCell ref="B60:C60"/>
    <mergeCell ref="B61:J61"/>
    <mergeCell ref="B62:C62"/>
    <mergeCell ref="B95:C95"/>
    <mergeCell ref="B96:C96"/>
    <mergeCell ref="B97:C97"/>
    <mergeCell ref="B98:C98"/>
    <mergeCell ref="B99:J99"/>
    <mergeCell ref="B100:C100"/>
    <mergeCell ref="B101:C101"/>
    <mergeCell ref="B133:C133"/>
    <mergeCell ref="B134:C134"/>
    <mergeCell ref="B135:C135"/>
    <mergeCell ref="B136:J136"/>
    <mergeCell ref="B137:C137"/>
    <mergeCell ref="B141:C141"/>
    <mergeCell ref="B142:C142"/>
    <mergeCell ref="B143:C143"/>
    <mergeCell ref="B144:J144"/>
    <mergeCell ref="B145:C145"/>
    <mergeCell ref="B174:C174"/>
    <mergeCell ref="B175:C175"/>
    <mergeCell ref="B176:C176"/>
    <mergeCell ref="B177:J177"/>
    <mergeCell ref="B178:C178"/>
    <mergeCell ref="B179:C179"/>
    <mergeCell ref="B211:C211"/>
    <mergeCell ref="B212:C212"/>
    <mergeCell ref="B213:C213"/>
    <mergeCell ref="B214:J214"/>
    <mergeCell ref="B215:C215"/>
    <mergeCell ref="B219:C219"/>
    <mergeCell ref="B220:C220"/>
    <mergeCell ref="B221:C221"/>
    <mergeCell ref="B222:J222"/>
    <mergeCell ref="B223:C223"/>
    <mergeCell ref="B252:C252"/>
    <mergeCell ref="B253:C253"/>
    <mergeCell ref="B254:C254"/>
    <mergeCell ref="B255:J255"/>
    <mergeCell ref="B256:C256"/>
    <mergeCell ref="B257:C257"/>
    <mergeCell ref="B290:C290"/>
    <mergeCell ref="B291:C291"/>
    <mergeCell ref="B292:C292"/>
    <mergeCell ref="B293:J293"/>
    <mergeCell ref="B294:C294"/>
    <mergeCell ref="B303:C303"/>
    <mergeCell ref="B304:C304"/>
    <mergeCell ref="B305:C305"/>
    <mergeCell ref="B306:J306"/>
    <mergeCell ref="B307:C307"/>
    <mergeCell ref="B337:C337"/>
    <mergeCell ref="B338:C338"/>
    <mergeCell ref="B339:C339"/>
    <mergeCell ref="B340:J340"/>
    <mergeCell ref="B341:C341"/>
    <mergeCell ref="B342:C342"/>
    <mergeCell ref="B374:C374"/>
    <mergeCell ref="B375:C375"/>
    <mergeCell ref="B376:C376"/>
    <mergeCell ref="B377:J377"/>
    <mergeCell ref="B378:C378"/>
    <mergeCell ref="B382:C382"/>
    <mergeCell ref="B383:C383"/>
    <mergeCell ref="B384:C384"/>
    <mergeCell ref="B385:J385"/>
    <mergeCell ref="B386:C386"/>
    <mergeCell ref="B415:C415"/>
    <mergeCell ref="B416:C416"/>
    <mergeCell ref="B417:C417"/>
    <mergeCell ref="B418:J418"/>
    <mergeCell ref="B419:C419"/>
    <mergeCell ref="B420:C420"/>
    <mergeCell ref="B452:C452"/>
    <mergeCell ref="B453:C453"/>
    <mergeCell ref="B454:C454"/>
    <mergeCell ref="B455:J455"/>
    <mergeCell ref="B456:C456"/>
    <mergeCell ref="B460:C460"/>
    <mergeCell ref="B496:C496"/>
    <mergeCell ref="B461:C461"/>
    <mergeCell ref="B462:C462"/>
    <mergeCell ref="B463:J463"/>
    <mergeCell ref="B464:C464"/>
    <mergeCell ref="B494:C494"/>
    <mergeCell ref="B495:C495"/>
  </mergeCells>
  <printOptions horizontalCentered="1"/>
  <pageMargins left="0.2362204724409449" right="0.2362204724409449" top="0.2362204724409449" bottom="0.57" header="0.2362204724409449" footer="0.1968503937007874"/>
  <pageSetup fitToHeight="0" horizontalDpi="600" verticalDpi="600" orientation="portrait" paperSize="9" scale="7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VOVA Centrālais fonds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X980219</dc:creator>
  <cp:keywords/>
  <dc:description/>
  <cp:lastModifiedBy>Gunita Nadziņa</cp:lastModifiedBy>
  <cp:lastPrinted>2020-11-23T08:04:38Z</cp:lastPrinted>
  <dcterms:created xsi:type="dcterms:W3CDTF">2000-10-19T05:10:39Z</dcterms:created>
  <dcterms:modified xsi:type="dcterms:W3CDTF">2021-01-07T09:04:29Z</dcterms:modified>
  <cp:category/>
  <cp:version/>
  <cp:contentType/>
  <cp:contentStatus/>
</cp:coreProperties>
</file>