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V:\05 MANIPULĀCIJU_SARAKSTA_IZMAIŅAS\Pozitīvo atzinumu saraksts\"/>
    </mc:Choice>
  </mc:AlternateContent>
  <bookViews>
    <workbookView xWindow="0" yWindow="0" windowWidth="28800" windowHeight="12480" firstSheet="1" activeTab="1"/>
  </bookViews>
  <sheets>
    <sheet name="Saturs" sheetId="6" r:id="rId1"/>
    <sheet name="Izskatīšanas procesā" sheetId="2" r:id="rId2"/>
    <sheet name="Jaunas manipulācijas" sheetId="1" r:id="rId3"/>
    <sheet name="Pārrēķinātas manipulācijas" sheetId="4" r:id="rId4"/>
    <sheet name="Citas_manipulāciju_izmaiņas" sheetId="5" r:id="rId5"/>
  </sheets>
  <definedNames>
    <definedName name="_xlnm._FilterDatabase" localSheetId="4" hidden="1">Citas_manipulāciju_izmaiņas!$B$7:$I$7</definedName>
    <definedName name="_xlnm._FilterDatabase" localSheetId="1" hidden="1">'Izskatīšanas procesā'!$B$7:$I$198</definedName>
    <definedName name="_xlnm._FilterDatabase" localSheetId="2" hidden="1">'Jaunas manipulācijas'!$B$10:$T$75</definedName>
    <definedName name="_xlnm._FilterDatabase" localSheetId="3" hidden="1">'Pārrēķinātas manipulācijas'!$B$8:$W$34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5" l="1"/>
  <c r="H16" i="5"/>
  <c r="H17" i="5"/>
  <c r="H18" i="5"/>
  <c r="H14" i="5"/>
  <c r="H13" i="5"/>
  <c r="H12" i="5"/>
  <c r="O21" i="4" l="1"/>
  <c r="N21" i="4"/>
  <c r="J21" i="4"/>
  <c r="O20" i="4"/>
  <c r="N20" i="4"/>
  <c r="J20" i="4"/>
  <c r="J19" i="4"/>
  <c r="O19" i="4"/>
  <c r="N19" i="4"/>
  <c r="N29" i="4" l="1"/>
  <c r="J12" i="4"/>
  <c r="N18" i="4"/>
  <c r="N17" i="4"/>
  <c r="N16" i="4"/>
  <c r="N15" i="4"/>
  <c r="O9" i="4"/>
  <c r="N10" i="4"/>
  <c r="N11" i="4"/>
  <c r="N12" i="4"/>
  <c r="O12" i="4" s="1"/>
  <c r="N13" i="4"/>
  <c r="N14" i="4"/>
  <c r="N22" i="4"/>
  <c r="N23" i="4"/>
  <c r="N24" i="4"/>
  <c r="N25" i="4"/>
  <c r="N26" i="4"/>
  <c r="N27" i="4"/>
  <c r="N28" i="4"/>
  <c r="N30" i="4"/>
  <c r="N31" i="4"/>
  <c r="N32" i="4"/>
  <c r="N33" i="4"/>
  <c r="N34" i="4"/>
  <c r="N9" i="4"/>
  <c r="J10" i="4"/>
  <c r="O10" i="4" s="1"/>
  <c r="J11" i="4"/>
  <c r="O11" i="4" s="1"/>
  <c r="J13" i="4"/>
  <c r="J14" i="4"/>
  <c r="J15" i="4"/>
  <c r="O15" i="4" s="1"/>
  <c r="J16" i="4"/>
  <c r="O16" i="4" s="1"/>
  <c r="J17" i="4"/>
  <c r="O17" i="4" s="1"/>
  <c r="J18" i="4"/>
  <c r="O18" i="4" s="1"/>
  <c r="J22" i="4"/>
  <c r="O22" i="4" s="1"/>
  <c r="J23" i="4"/>
  <c r="J24" i="4"/>
  <c r="J25" i="4"/>
  <c r="J26" i="4"/>
  <c r="J27" i="4"/>
  <c r="J28" i="4"/>
  <c r="J29" i="4"/>
  <c r="O29" i="4" s="1"/>
  <c r="J30" i="4"/>
  <c r="O30" i="4" s="1"/>
  <c r="J31" i="4"/>
  <c r="O31" i="4" s="1"/>
  <c r="J32" i="4"/>
  <c r="O32" i="4" s="1"/>
  <c r="J33" i="4"/>
  <c r="O33" i="4" s="1"/>
  <c r="J34" i="4"/>
  <c r="O34" i="4" s="1"/>
  <c r="J9" i="4"/>
  <c r="J75" i="1"/>
  <c r="J74" i="1"/>
  <c r="J73" i="1"/>
  <c r="J72" i="1"/>
  <c r="J70" i="1"/>
  <c r="J69" i="1"/>
  <c r="J68" i="1"/>
  <c r="J67" i="1"/>
  <c r="J66" i="1"/>
  <c r="J65" i="1"/>
  <c r="J64" i="1"/>
  <c r="J63" i="1"/>
  <c r="J62" i="1"/>
  <c r="J61" i="1"/>
  <c r="J60" i="1"/>
  <c r="J59" i="1"/>
  <c r="J58" i="1"/>
  <c r="J57" i="1"/>
  <c r="J56" i="1"/>
  <c r="J55" i="1"/>
  <c r="J54" i="1"/>
  <c r="J52" i="1"/>
  <c r="J51" i="1"/>
  <c r="J50" i="1"/>
  <c r="J49" i="1"/>
  <c r="J48" i="1"/>
  <c r="J47" i="1"/>
  <c r="J46" i="1"/>
  <c r="J45" i="1"/>
  <c r="J44" i="1"/>
  <c r="J43" i="1"/>
  <c r="J42" i="1"/>
  <c r="J25" i="1"/>
  <c r="J26" i="1"/>
  <c r="J27" i="1"/>
  <c r="J28" i="1"/>
  <c r="J29" i="1"/>
  <c r="J30" i="1"/>
  <c r="J31" i="1"/>
  <c r="J32" i="1"/>
  <c r="J33" i="1"/>
  <c r="J34" i="1"/>
  <c r="J35" i="1"/>
  <c r="J20" i="1"/>
  <c r="J21" i="1"/>
  <c r="J22" i="1"/>
  <c r="J23" i="1"/>
  <c r="J24" i="1"/>
  <c r="J16" i="1"/>
  <c r="J17" i="1"/>
  <c r="J18" i="1"/>
  <c r="J19" i="1"/>
  <c r="J15" i="1"/>
  <c r="J14" i="1"/>
  <c r="J13" i="1"/>
  <c r="J12" i="1"/>
  <c r="J11" i="1"/>
  <c r="O27" i="4" l="1"/>
  <c r="O25" i="4"/>
  <c r="O23" i="4"/>
  <c r="O14" i="4"/>
  <c r="O24" i="4"/>
  <c r="O13" i="4"/>
  <c r="O28" i="4"/>
  <c r="O26" i="4"/>
  <c r="H52" i="1" l="1"/>
  <c r="H51" i="1"/>
  <c r="G50" i="1"/>
  <c r="G49" i="1"/>
  <c r="G48" i="1" l="1"/>
  <c r="K18" i="4" l="1"/>
  <c r="K17" i="4"/>
  <c r="H11" i="5" l="1"/>
  <c r="H10" i="5"/>
  <c r="G65" i="1"/>
  <c r="H63" i="1"/>
  <c r="H62" i="1"/>
  <c r="H61" i="1"/>
  <c r="H60" i="1"/>
  <c r="H59" i="1"/>
  <c r="G59" i="1"/>
  <c r="H58" i="1"/>
  <c r="G58" i="1"/>
  <c r="G41" i="1"/>
  <c r="D17" i="1"/>
</calcChain>
</file>

<file path=xl/comments1.xml><?xml version="1.0" encoding="utf-8"?>
<comments xmlns="http://schemas.openxmlformats.org/spreadsheetml/2006/main">
  <authors>
    <author>Martina Līvena-Aizupiete</author>
  </authors>
  <commentList>
    <comment ref="H11" authorId="0" shapeId="0">
      <text>
        <r>
          <rPr>
            <b/>
            <sz val="9"/>
            <color indexed="81"/>
            <rFont val="Tahoma"/>
            <family val="2"/>
            <charset val="186"/>
          </rPr>
          <t>Martina Līvena-Aizupiete:</t>
        </r>
        <r>
          <rPr>
            <sz val="9"/>
            <color indexed="81"/>
            <rFont val="Tahoma"/>
            <family val="2"/>
            <charset val="186"/>
          </rPr>
          <t xml:space="preserve">
Ņēmām vērā Jūsu norādītos datus</t>
        </r>
      </text>
    </comment>
    <comment ref="H12" authorId="0" shapeId="0">
      <text>
        <r>
          <rPr>
            <b/>
            <sz val="9"/>
            <color indexed="81"/>
            <rFont val="Tahoma"/>
            <family val="2"/>
            <charset val="186"/>
          </rPr>
          <t>Martina Līvena-Aizupiete:</t>
        </r>
        <r>
          <rPr>
            <sz val="9"/>
            <color indexed="81"/>
            <rFont val="Tahoma"/>
            <family val="2"/>
            <charset val="186"/>
          </rPr>
          <t xml:space="preserve">
Ņēmām vērā Jūsu norādītos datus</t>
        </r>
      </text>
    </comment>
  </commentList>
</comments>
</file>

<file path=xl/sharedStrings.xml><?xml version="1.0" encoding="utf-8"?>
<sst xmlns="http://schemas.openxmlformats.org/spreadsheetml/2006/main" count="1872" uniqueCount="729">
  <si>
    <t>Manipulācijas kods</t>
  </si>
  <si>
    <t>Manipulācijas nosaukums</t>
  </si>
  <si>
    <t>Plānotais pacientu skaits gadā</t>
  </si>
  <si>
    <t>Neonatoloģija un pediatrija</t>
  </si>
  <si>
    <t>02125*</t>
  </si>
  <si>
    <t>Poligrāfija (PG)</t>
  </si>
  <si>
    <t>02126*</t>
  </si>
  <si>
    <t>Polisomnogrāfija (PSG)</t>
  </si>
  <si>
    <t>Citās sadaļās neiekļautās manipulācijas</t>
  </si>
  <si>
    <t xml:space="preserve"> </t>
  </si>
  <si>
    <t>Multiplais miega latentuma tests. Norāda tikai kopā ar manipulāciju 02126*</t>
  </si>
  <si>
    <t>Elektrokardiogrammas ar 12 novadījumiem apraksts ar īslaicīgu rima monitorēšanu</t>
  </si>
  <si>
    <t>Elektrokardiogrammas ar 12 novadījumiem pieraksts ar īslaicīgu rima monitorēšanu</t>
  </si>
  <si>
    <t>Ārstu konsīlijs (3 speciālisti) terapijas taktikas noteikšanai vai koriģēšanai HIV inficētam pacientam ieslodzījuma vietā</t>
  </si>
  <si>
    <t>Torakālā ķirurģija</t>
  </si>
  <si>
    <t>Abdominālā ķirurģija un proktoloģija</t>
  </si>
  <si>
    <t>Piemaksa manipulācijām 31185, 31186 par elpceļu audu biopsiju</t>
  </si>
  <si>
    <t>Piemaksa par radiofrekvences izmantošanu ausu, kakla un deguna operācijās</t>
  </si>
  <si>
    <t>Piemaksa par diodes lāzera izmantošanu ausu, kakla un deguna operācijās</t>
  </si>
  <si>
    <t>Specifiska IgE (tai skaitā molekulārā) noteikšana (atsevišķs alergēns)</t>
  </si>
  <si>
    <t>Insulīnam līdzīgais augšanas faktors - 1 (IGF - 1)</t>
  </si>
  <si>
    <t>Piemaksa manipulācijām 31185, 31186 par Fibrooptisku trahejas intubāciju</t>
  </si>
  <si>
    <t xml:space="preserve">Piemaksa manipulācijām 31185, 31186 par Trahejas intubācijas caurules fibrooptisku pozicionēšanu </t>
  </si>
  <si>
    <t>Piemaksa manipulācijām 31185, 31186 par bronhu obturatora ievietošanu (asiņošanas vai fistulas gadījumā)</t>
  </si>
  <si>
    <t>Piemaksa manipulācijām 31185, 31186 par bronhu obturatora evakuāciju</t>
  </si>
  <si>
    <t>Piemaksa manipulācijām 31185, 31186 par trahejas un bronhu lūmena rekanalizāciju</t>
  </si>
  <si>
    <t>Piemaksa manipulācijām 31185, 31186 par argona plazmas koagulāciju</t>
  </si>
  <si>
    <t>Ārstnieciskā plazmaferēze ar automātisko asins separatoru (2 stundas)</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</si>
  <si>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</si>
  <si>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Datums</t>
  </si>
  <si>
    <t>Jauna manipulācija</t>
  </si>
  <si>
    <t>Sterilas intraoperatīvas tumora rezekcijas zondes izmantošana, pielietojot neironavigāciju</t>
  </si>
  <si>
    <t>Sterilas stiletes zondes izmantošana ventrikulārā katetra ievietošanai, pielietojot neironavigāciju</t>
  </si>
  <si>
    <t>Oftalmoloģija</t>
  </si>
  <si>
    <t>Nr.</t>
  </si>
  <si>
    <t>Dzemdes kakla materiāla šķidruma citoloģijas PAP tests</t>
  </si>
  <si>
    <t>Mugurkaula ķirurģija</t>
  </si>
  <si>
    <t>05.07.2019.</t>
  </si>
  <si>
    <t>31223*</t>
  </si>
  <si>
    <t>Piemaksa manipulācijām 31205, 31206 par trahejas neapklātā nitinola stenta lietošanu</t>
  </si>
  <si>
    <t>31225*</t>
  </si>
  <si>
    <t>Piemaksa manipulācijām 31205, 31206 par dinamisko trahejas stentu</t>
  </si>
  <si>
    <t>Piemaksa manipulācijām 31205, 31206 par nitinola trahejas un bronhu stentiem ar silikona pārklājumu</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</si>
  <si>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</si>
  <si>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</si>
  <si>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</si>
  <si>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</si>
  <si>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Laktāts</t>
  </si>
  <si>
    <t>Iesniedzējs</t>
  </si>
  <si>
    <t>Latvijas Kardiologu biedrība</t>
  </si>
  <si>
    <t>Rehabilitācija</t>
  </si>
  <si>
    <t>Radioloģija</t>
  </si>
  <si>
    <t>Intensitātes modulēta staru terapija (IMST)/ Tilpuma modulētā arkas terapija</t>
  </si>
  <si>
    <t>Intensitātes modulētas staru terapijas (IMST)/ Tilpuma modulētās arkas terapijas plānošana</t>
  </si>
  <si>
    <t>Intensitātes modulētas staru terapijas (IMST)/ Tilpuma modulētās arkas terapijas plāna fizikāla verifikācija</t>
  </si>
  <si>
    <t>Latvijas ķirurgu asociācija</t>
  </si>
  <si>
    <t>Skaidrojums</t>
  </si>
  <si>
    <t>Skatīt darblapu "Izskatīšanas procesā"</t>
  </si>
  <si>
    <t>Skatīt darblapu "Pārrēķinātas manipulācijas"</t>
  </si>
  <si>
    <t>Konsīlijs ārstēšanas taktikas noteikšanai personai, kas atrodas ieslodzījuma vietā un ir inficēta ar HIV.</t>
  </si>
  <si>
    <t>Laboratorisks izmeklējums vitamīna D noteikšanai.</t>
  </si>
  <si>
    <t>Nepieciešamais finansējums gadā, eiro</t>
  </si>
  <si>
    <t>Citas manipulāciju sarakstā veicamas izmaiņas</t>
  </si>
  <si>
    <t>Sadaļas nosaukums manipulāciju sarakstā</t>
  </si>
  <si>
    <t>Jaunas un uz tarifa pārrēķinu iesniegtas esošas manipulācijas, kas Dienestā šobrīd tiek vērtētas</t>
  </si>
  <si>
    <t>Esošas manipulācijas pārrēķins</t>
  </si>
  <si>
    <t>50463*</t>
  </si>
  <si>
    <t>50455*</t>
  </si>
  <si>
    <t>Stereotaktiskās staru terapijas/radioķirurģijas plāna fizikālā verifikācija pirms pacienta apstarošanas veikšanas ar pašattīstošo staru terapijas verifikācijas filmu izmantošanu</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</si>
  <si>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</si>
  <si>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50461*</t>
  </si>
  <si>
    <t>50460*</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</si>
  <si>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</si>
  <si>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</si>
  <si>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Pacienta līdzmaksājums, eiro</t>
  </si>
  <si>
    <r>
      <t xml:space="preserve">Jautājumu vai neskaidrību gadījumā lūgums vērsties Dienesta Pakalpojumu attīstības nodaļā, rakstot uz e-pastu </t>
    </r>
    <r>
      <rPr>
        <sz val="11"/>
        <rFont val="Times New Roman"/>
        <family val="1"/>
        <charset val="186"/>
      </rPr>
      <t>pan@vmnvd.gov.lv</t>
    </r>
    <r>
      <rPr>
        <sz val="11"/>
        <color theme="1"/>
        <rFont val="Times New Roman"/>
        <family val="1"/>
        <charset val="186"/>
      </rPr>
      <t>.</t>
    </r>
  </si>
  <si>
    <t xml:space="preserve">Lai iekļautu jaunu veselības aprūpes pakalpojumu no valsts budžeta līdzekļiem apmaksājamo veselības aprūpes pakalpojumu klāstā vai veiktu esoša veselības aprūpes pakalpojuma tarifa pārrēķinu, ārstniecības iestādei vai ārstniecības personu profesionālajai apvienībai ir jāiesniedz Nacionālajā veselības dienestā iesniegums un aizpildīta iesnieguma pielikuma veidlapa. </t>
  </si>
  <si>
    <t>Šajā darblapā  tiek iekļautas manipulācijas, ko plānots izslēgt no manipulāciju saraksta, redakcionālas izmaiņas manipulāciju sarakstā, kā arī manipulācijas, kurām nepieciešams grozīt apmaksas nosacījumus.</t>
  </si>
  <si>
    <t>Skatīt "Manipulāciju sarakstu"</t>
  </si>
  <si>
    <t>Valsts apmaksājamo manipulāciju un to apmaksas nosacījumu saraksts</t>
  </si>
  <si>
    <t>Saraksta struktūra</t>
  </si>
  <si>
    <t>Šajā darblapā apkopota informācija par jaunajām manipulācijām, kas finansējuma pieejamības gadījumā tiks iekļautas no valsts budžeta līdzekļiem apmaksājamo pakalpojumu klāstā.</t>
  </si>
  <si>
    <t>Skatīt iesnieguma pielikuma veidlapu</t>
  </si>
  <si>
    <t>Klejotājnerva stimulācijas sistēmas kontroles pacienta komplekts</t>
  </si>
  <si>
    <t>Klejotājnerva stimulācijas sistēmas implantācija, neskaitot sistēmas (impulsa ģenerators, tuneleris un elektrods) vērtību</t>
  </si>
  <si>
    <t>*</t>
  </si>
  <si>
    <t>Samaksa par šo manipulāciju tiek veikta, to pielietojot ambulatoram pacientam vecumā līdz 18 gadiem.</t>
  </si>
  <si>
    <t>Apmaksā arī ambulatori.</t>
  </si>
  <si>
    <t>Samaksa par šo manipulāciju tiek veikta, ja to norāda SIA "Rīgas Austrumu klīniskā universitātes slimnīca".</t>
  </si>
  <si>
    <t>Operācijas un biopsijas materiāla reālā laika polimerāzes ķēdes reakcija mutāciju noteikšanai</t>
  </si>
  <si>
    <t>Reitterapijas nodarbība bērniem, 10 minūtes</t>
  </si>
  <si>
    <t>Individuāls fizioterapeita darbs ar pacientu baseinā (30 minūtes)</t>
  </si>
  <si>
    <t>Individuāls fizioterapeita darbs ar pacientu baseinā (45 minūtes)</t>
  </si>
  <si>
    <t>Fizioterapeita darbs ar pacientu grupu baseinā (45 minūtes). Norāda par katru pacientu (grupā 3-5 pacienti)</t>
  </si>
  <si>
    <t>Fizioterapeita darbs ar pacientu grupu baseinā (45 minūtes). Norāda par katru pacientu (grupā 6-8 pacienti)</t>
  </si>
  <si>
    <t>Pozitīvo atzinumu 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tīmekļvietnē tiek publicēts Manipulāciju saraksta izmaiņu reģistrs.</t>
  </si>
  <si>
    <t>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tīmekļvietnē tiek publicēts Manipulāciju saraksta izmaiņu reģistrs.</t>
  </si>
  <si>
    <t>Pozitīvo atzinumu saraksts: Jaunas manipulācijas, kas finansējuma pieejamības gadījumā tiks iekļautas no valsts budžeta līdzekļiem apmaksājamo pakalpojumu klāstā</t>
  </si>
  <si>
    <t>Pozitīvo atzinumu saraksts: Esošas manipulācijas, kam finansējuma pieejamības gadījumā tiks palielināts tarifs</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</si>
  <si>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</si>
  <si>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t>
  </si>
  <si>
    <t>06061*</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</si>
  <si>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</si>
  <si>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</si>
  <si>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Piemaksa par ginekologa konsultāciju un apskati, ja tā veikta pacientei līdz 18 gadu vecumam</t>
  </si>
  <si>
    <t>Rota un adenovīrusa antigēna noteikšana</t>
  </si>
  <si>
    <t>Norovīrusa antigēna noteikšana</t>
  </si>
  <si>
    <t>Biedrība "Latvijas Mutes, sejas un žokļu ķirurģiju asociācija"</t>
  </si>
  <si>
    <t>Pozitīva spiediena elpceļos nodrošināšana mājas aprūpē, par vienu dienu (tikai ārstniecības līdzekļi)</t>
  </si>
  <si>
    <t>Skābekļa terapijas nodrošināšana mājas aprūpē, par vienu dienu (tikai ārstniecības līdzekļi)</t>
  </si>
  <si>
    <t>Inhalāciju nodrošināšana mājas aprūpē, par vienu dienu (tikai ārstniecības līdzekļi)</t>
  </si>
  <si>
    <t>Pašreizējais manipulācijas nosaukums</t>
  </si>
  <si>
    <t>Piezīmes</t>
  </si>
  <si>
    <t>Paula Stradiņa klīniskā universitātes slimnīca</t>
  </si>
  <si>
    <t>50223*</t>
  </si>
  <si>
    <t>50226*</t>
  </si>
  <si>
    <t>50229*</t>
  </si>
  <si>
    <t>50234*</t>
  </si>
  <si>
    <t>50235*</t>
  </si>
  <si>
    <t>50237*</t>
  </si>
  <si>
    <t>50238*</t>
  </si>
  <si>
    <t>50239*</t>
  </si>
  <si>
    <t>50242*</t>
  </si>
  <si>
    <t>50243*</t>
  </si>
  <si>
    <t>50244*</t>
  </si>
  <si>
    <t>50245*</t>
  </si>
  <si>
    <t>50260*</t>
  </si>
  <si>
    <t>50271*</t>
  </si>
  <si>
    <t>50366*</t>
  </si>
  <si>
    <t>Plaušu perfūzijas statiskā scintigrāfija</t>
  </si>
  <si>
    <t>Sirds muskuļa statiskā scintigrāfija ar miokardiotropiem RFP, sinhronizēta ar EKG miera stāvoklī</t>
  </si>
  <si>
    <t>Sirds muskuļa statiskā scintigrāfija ar miokardiotropiem RFP, sinhronizēta ar EKG slodzē</t>
  </si>
  <si>
    <t>Statiskā nieru scintigrāfija</t>
  </si>
  <si>
    <t>Dinamiskā nieru scintigrāfija</t>
  </si>
  <si>
    <t>Skeleta daļas scintigrāfiskā izmeklēšana, aptverot kontralaterālo pusi</t>
  </si>
  <si>
    <t>Vairāku skeleta daļu scintigrāfiska izmeklēšana</t>
  </si>
  <si>
    <t>Visa skeleta scintigrāfiska izmeklēšana</t>
  </si>
  <si>
    <t>Vairogdziedzera statiskā scintigrāfija</t>
  </si>
  <si>
    <t>Vairogdziedzera blakusķermenīšu scintigrāfiskā izmeklēšana</t>
  </si>
  <si>
    <t>Statiskā sialoscintigrāfija</t>
  </si>
  <si>
    <t>Piemaksa manipulācijai 50244 par dinamisko sialoscintigrāfiju</t>
  </si>
  <si>
    <t>Limfātiskās sistēmas scintigrāfiskā izmeklēšana</t>
  </si>
  <si>
    <t>Visa ķermeņa scintigrāfija, audzēju un metastāžu diagnostika ar tumorotropiem RFP vai infekcijas perēkļu meklēšanai</t>
  </si>
  <si>
    <t>Piemaksa manipulācijām 50220, 50223, 50225, 50226, 50229, 50234, 50236, 50243, 50260, 50271, 50302, 50341, 50342, 50343, 50346, 50349, 50352, 50353, 50356, 50357, 50360, 50363, 50371 par CT topometrisko un scintigrāfisko izmeklējumu datu apstrādi ar rekonstrukciju programmām</t>
  </si>
  <si>
    <t>Apmaksas nosacījumu papildināšana ar: "Pielietojot manipulāciju pieaugušiem, samaksa par to tiek veikta, ja norādīta diagnoze G47.3. Apmaksā ambulatori un stacionāri". Pašreizējie apmaksas nosacījumi paredz, ka: "Samaksa par šo manipulāciju netiek veikta, ja to norāda personas no 18 gadu vecuma ārstēšanā."</t>
  </si>
  <si>
    <t>Apmaksas nosacījumu papildināšana ar: "Pielietojot manipulāciju pieaugušiem, samaksa par to tiek veikta, ja norādīta diagnoze G47.3. Apmaksā tikai stacionārā". Pašreizējie apmaksas nosacījumi paredz, ka: "Samaksa par šo manipulāciju netiek veikta, ja to norāda personas no 18 gadu vecuma ārstēšanā."</t>
  </si>
  <si>
    <t>16.01.2020.</t>
  </si>
  <si>
    <t>RSU Nukleārās medicīnas klīnika</t>
  </si>
  <si>
    <t>18F-PSMA-1007 izmantošana prostatas vēža diagnostikā ar PET/DT metodi</t>
  </si>
  <si>
    <t>Sirds asinsvadu sistēma</t>
  </si>
  <si>
    <t>06051*</t>
  </si>
  <si>
    <t>06158*</t>
  </si>
  <si>
    <t>06054*</t>
  </si>
  <si>
    <t>06140*</t>
  </si>
  <si>
    <t>06052*</t>
  </si>
  <si>
    <t>Transezofageāla elektrofizioloģiska izmeklēšana aritmiju diagnostikai</t>
  </si>
  <si>
    <t>Piemaksa manipulācijai 06052 par elektrodu (zondi)</t>
  </si>
  <si>
    <t>Elektrokardiostimulatora ekstirpācija</t>
  </si>
  <si>
    <t>Transezofageāla elektrokardiostimulācija aritmijas terapijai</t>
  </si>
  <si>
    <t>Piemaksa manipulācijai 06141 par implantējamās ilgstošas elektrokardiogrammas monitorēšanas diagnostiskās iekārtas "REVALT" lietošanu</t>
  </si>
  <si>
    <t>Rīgas Austrumu klīniskā universitātes slimnīca</t>
  </si>
  <si>
    <t>Intravitreālā injekcija</t>
  </si>
  <si>
    <t>Manipulācijas plānotais nosaukums</t>
  </si>
  <si>
    <t>Plānotais manipulāciju skaits vienam pacientam gadā</t>
  </si>
  <si>
    <t>Piemaksa manipulācijai Intravitreālā injekcija par medikamentu Aflibercept</t>
  </si>
  <si>
    <t>Ja nepieciešams, norāda informāciju par veicamiem grozījumiem MK noteikumos Nr.555</t>
  </si>
  <si>
    <t>Īss pakalpojuma apraksts</t>
  </si>
  <si>
    <t>Jāņem vērā, ka esošajā manipulācijā 50810 jau ir ietvertas 18F-fluorodeoksiglikoze izmaksas.
Nepieciešams Latvijas Urologu asociācijas viedoklis.</t>
  </si>
  <si>
    <t>Intravitreāla injekcija ir Eiropas Savienības valstīs plaši lietota ārstēšanas metode oftalmoloģijā, kas nodrošina maksimāli augstas koncentrācijas dažādu zāļu piegādi acs audiem, pasargājot pārējo organismu no to toskiskās ietekmes un blaknēm vai arī tās būtiski samazinot. Intravitreālas injekcijas mūsdienās uzskatāmas par tīklenes slimību ārstēšanas pamatmetodi.</t>
  </si>
  <si>
    <t>Eksudatīvas makulas deģenreācijas gadījumā, kā arī pacientiem ar diabētisku retinopātiju un tīklenes asinsvadu oklūziju rekomendē lietot intravitreālas injekcijas ar Aflibercept. Ārstēšanas metode ir iekļauta starptautiskās Oftalmologu padomes izstrādātās vadlīnijās.</t>
  </si>
  <si>
    <t>Traumatoloģijas un ortopēdijas slimnīca</t>
  </si>
  <si>
    <t>30022*</t>
  </si>
  <si>
    <t>30012*</t>
  </si>
  <si>
    <t>30006*</t>
  </si>
  <si>
    <t>Mugurkaula fiksācija traumu u. c. mugurkaula nestabilitātes gadījumos</t>
  </si>
  <si>
    <t>30010*</t>
  </si>
  <si>
    <t>Mugurkaula kanāla dekompresijas spondilodēze ar stabilizāciju (Olbi)</t>
  </si>
  <si>
    <t>30011*</t>
  </si>
  <si>
    <t>Mugurkaulāja fiksācija ar laminektomiju, ar/bez Urbāna ķīļa nokalšanas</t>
  </si>
  <si>
    <t>Jauna manipulācija/esošas manipulācijas pārrēķins/lūgums svītrot</t>
  </si>
  <si>
    <t>Lūgums svītrot</t>
  </si>
  <si>
    <t>Bērnu klīniskā universitātes slimnīca</t>
  </si>
  <si>
    <t>SIA "Cilvēks"</t>
  </si>
  <si>
    <t>Mākslīgās plaušu ventilācijas iekārtas izmantošana pacientam, kuram mājās nepieciešama ilgstoša mākslīgā plaušu ventilācija (par vienu dienu)</t>
  </si>
  <si>
    <t>29146*</t>
  </si>
  <si>
    <t>Zemžokļa siekalu dziedzera ekstirpācija</t>
  </si>
  <si>
    <t>29206*</t>
  </si>
  <si>
    <t xml:space="preserve">Mīksto audu defektu aizvietošana ar audiem no attāliem rajoniem </t>
  </si>
  <si>
    <t>29171*</t>
  </si>
  <si>
    <t xml:space="preserve">Dziļi novietoto veidojumu izgriešana (kakla cista, dermoīda cista) </t>
  </si>
  <si>
    <t>29169*</t>
  </si>
  <si>
    <t xml:space="preserve">Hemangiomas un limfangiomas ekstirpācija </t>
  </si>
  <si>
    <t>29239*</t>
  </si>
  <si>
    <t>Ekspandera izņemšana un plastika ar izstieptiem audiem</t>
  </si>
  <si>
    <t>29237*</t>
  </si>
  <si>
    <t>Transplantātu ņemšana – brīvā āda</t>
  </si>
  <si>
    <t>29227*</t>
  </si>
  <si>
    <t>Sejas mīmikas muskuļu paralīzes ķirurģiska korekcija – mioplastika ar m. Masseter</t>
  </si>
  <si>
    <t>29203*</t>
  </si>
  <si>
    <t xml:space="preserve">Rētas, garākas par 10 cm, izgriešana bez plastikas paņēmieniem </t>
  </si>
  <si>
    <t>29181*</t>
  </si>
  <si>
    <t>Mēles daļas vai pilna mēles rezekcija</t>
  </si>
  <si>
    <t>Sejas skeleta ievainojumu un slimību ārstēšana sejas-žokļu ķirurģijā</t>
  </si>
  <si>
    <t>Glikozes regulācija</t>
  </si>
  <si>
    <t>21045*</t>
  </si>
  <si>
    <t xml:space="preserve">Konvencionāla holecistektomija ar žults ceļu revīziju </t>
  </si>
  <si>
    <t>21026*</t>
  </si>
  <si>
    <t>Postoperatīva trūces plastika</t>
  </si>
  <si>
    <t>22023*</t>
  </si>
  <si>
    <t>Operācijas varikozi paplašinātu vēnu komplikāciju gadījumā</t>
  </si>
  <si>
    <t>21018*</t>
  </si>
  <si>
    <t>Konvencionāla apendektomija</t>
  </si>
  <si>
    <t>21022*</t>
  </si>
  <si>
    <t>Piena dziedzera sektorāla rezekcija</t>
  </si>
  <si>
    <t>21023*</t>
  </si>
  <si>
    <t>Dobā orgāna perforācijas sašūšana</t>
  </si>
  <si>
    <t>21040*</t>
  </si>
  <si>
    <t>Gastroenteroanastomoze, enteroenteroanastomoze</t>
  </si>
  <si>
    <t>21042*</t>
  </si>
  <si>
    <t>Gastrotomija, gastrostomija, enterotomija, enterostomija, kolostomija, stomas slēgšana</t>
  </si>
  <si>
    <t>21046*</t>
  </si>
  <si>
    <t>Biliodigestīva anastamoze</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</si>
  <si>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</si>
  <si>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</si>
  <si>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21067*</t>
  </si>
  <si>
    <t>Vairogdziedzera un epitēlijķermenīšu operācijas, dziļi lokalizētu cistu un veidojumu operācijas kaklā</t>
  </si>
  <si>
    <t>20251*</t>
  </si>
  <si>
    <t>Augšējo vai apakšējo ekstremitāšu eksartikulācija, amputācija, revīzija (par katru ekstremitāti)</t>
  </si>
  <si>
    <t>21047*</t>
  </si>
  <si>
    <t>Radikāla mastektomija</t>
  </si>
  <si>
    <t>21062*</t>
  </si>
  <si>
    <t>Taisnās zarnas rezekcija vai ekstirpācija</t>
  </si>
  <si>
    <t>21048*</t>
  </si>
  <si>
    <t>Liesas operācija</t>
  </si>
  <si>
    <t>21103*</t>
  </si>
  <si>
    <t>Totāla ekstraperitoneāla trūces plastika (TEP) (apmaksā tikai ambulatori vai dienas stacionārā. Diennakts stacionārā apmaksā gadījumā, ja pacientam kontrindikāciju dēļ nav iespējams veikt dienas stacionārā)</t>
  </si>
  <si>
    <t>21190*</t>
  </si>
  <si>
    <t>Operācijas pie proktoloģiskām saslimšanām ar starpenes pieeju</t>
  </si>
  <si>
    <t>21140*</t>
  </si>
  <si>
    <t>Piemaksa par katru nākamo griezējšuvēja magazīnu</t>
  </si>
  <si>
    <t>21132*</t>
  </si>
  <si>
    <t>Piemaksa par mehānisko šūšanas aparātu – lineārais šuvējs</t>
  </si>
  <si>
    <t>21135*</t>
  </si>
  <si>
    <t>Piemaksa par mehānisko šūšanas aparātu – cirkulārais liektais šuvējs</t>
  </si>
  <si>
    <t>21141*</t>
  </si>
  <si>
    <t>Piemaksa par katru nākamo lineārā šuvēja magazīnu</t>
  </si>
  <si>
    <t>21148*</t>
  </si>
  <si>
    <t>Piemaksa par mehānisko šūšanas aparātu – lineārais griezējšuvējs (100 mm)</t>
  </si>
  <si>
    <t>21193*</t>
  </si>
  <si>
    <t>Piemaksa pie hemoroidektomijām, prolapsa operācijām un starpenes plastiskajām operācijām ar Longo cirkulārā šuvēja komplektu 33 mm (PPH)</t>
  </si>
  <si>
    <t>Asinsvadu ķirurģija</t>
  </si>
  <si>
    <t>Latvijas kardiologu biedrība</t>
  </si>
  <si>
    <t>Intrakardiāla elektrofizioloģiska izmeklēšana aritmiju diagnostikai</t>
  </si>
  <si>
    <t>Radiofrekventā katetra ablācija ar trīsdimensiju potenciālu reģistrācijas lietošanu</t>
  </si>
  <si>
    <t>Piemaksa par elektroda endokardiālai izmeklēšanai un katetra ablācijai lietošanu</t>
  </si>
  <si>
    <t>Piemaksa pie manipulācijām 06061, 06062 par elektrodu endokardiālai izmeklēšanai</t>
  </si>
  <si>
    <t>06062*</t>
  </si>
  <si>
    <t>06063*</t>
  </si>
  <si>
    <t>06065*</t>
  </si>
  <si>
    <t>29020*</t>
  </si>
  <si>
    <t>Zygomatico orbitāles kompleksa bojājums, vaiga kaula osteosintēze</t>
  </si>
  <si>
    <t>29021*</t>
  </si>
  <si>
    <t>Zygomatico orbitāles kompleksa bojājums, orbītas pamata plastika</t>
  </si>
  <si>
    <t>29025*</t>
  </si>
  <si>
    <t>Repozīcija un retensija vairākās vietās lauztam apakšžoklim, apakšžoklim ar šķembu lūzumu vai lūzumam ar kaulu audu defektu</t>
  </si>
  <si>
    <t>29031*</t>
  </si>
  <si>
    <t>Apakšžokļa transfokāla osteosintēze ar stiepli vienpusēja lūzuma gadījumā</t>
  </si>
  <si>
    <t>29034*</t>
  </si>
  <si>
    <t>Apakšžokļa repozīcija un ekstrafokāla fiksācija ar Kiršnera stiepli (operāciju zālē)</t>
  </si>
  <si>
    <t>29036*</t>
  </si>
  <si>
    <t>Apakšžokļa osteosintēze ar metāla plāksnīti ar e/o pieeju vienpusēja lūzuma gadījumā</t>
  </si>
  <si>
    <t>29037*</t>
  </si>
  <si>
    <t>Apakšžokļa osteosintēze ar metāla plāksnīti ar i/o pieeju vienpusēja lūzuma gadījumā</t>
  </si>
  <si>
    <t>29090*</t>
  </si>
  <si>
    <t>Osteosintēzes plāksnītes izņemšana (operācija)</t>
  </si>
  <si>
    <t>29098*</t>
  </si>
  <si>
    <t>Vienā vietā lauzta žokļa šinēšana (lauzts un neievainots) un zoba ekstrakcija no lūzuma spraugas, un intraorālā ekstrafokālā fiksācija ar Kiršnera stiepli (operāciju zālē)</t>
  </si>
  <si>
    <t>18207*</t>
  </si>
  <si>
    <t>Plastiskās un rekonstruktīvās operācijas mutes dobumā ar vietējiem audiem</t>
  </si>
  <si>
    <t>18260*</t>
  </si>
  <si>
    <t>Pieauss siekalu dziedzera ekstirpācija, saglabājot sejas nerva (n. facialis) zarus ļaundabīga audzēja gadījumā</t>
  </si>
  <si>
    <t>18261*</t>
  </si>
  <si>
    <t>Komplicēta pieauss siekalu dziedzera rezekcija ļaundabīga audzēja gadījumā</t>
  </si>
  <si>
    <t>29151*</t>
  </si>
  <si>
    <t>Pieauss siekalu dziedzera ekstirpācija, subtotāla vai totāla rezekcija, siekalu dziedzera cistas ekstirpācija, ieskaitot reģionālās limfātiskās sistēmas izņemšanu, saglabājot sejas nerva (n. facialis) zarus</t>
  </si>
  <si>
    <t>29155*</t>
  </si>
  <si>
    <t>Vanaha operācija</t>
  </si>
  <si>
    <t>29230*</t>
  </si>
  <si>
    <t>Sejas mīmikas muskuļu paralīzes ķirurģiska korekcija – blephororrhaphia</t>
  </si>
  <si>
    <t>18178*</t>
  </si>
  <si>
    <t>Bojātas ārējās auss rezekcija</t>
  </si>
  <si>
    <t>18180*</t>
  </si>
  <si>
    <t>Pieauss rajona iedzimtu fistulu ekscīzija</t>
  </si>
  <si>
    <t>18187*</t>
  </si>
  <si>
    <t>Mēles labdabīgu jaunveidojumu ekscīzija</t>
  </si>
  <si>
    <t>18196*</t>
  </si>
  <si>
    <t>Zemžokļa siekalu dziedzera ekstirpācija un/vai izvadu liģēšana</t>
  </si>
  <si>
    <t>18205*</t>
  </si>
  <si>
    <t>Labdabīgu jaunveidojumu ekscīzija aukslējās</t>
  </si>
  <si>
    <t>18208*</t>
  </si>
  <si>
    <t>Plastiskās un rekonstruktīvās operācijas mutes dobumā ar lēveru uz asinsvadu kājiņas</t>
  </si>
  <si>
    <t>18213*</t>
  </si>
  <si>
    <t>Hipertrofētu rētu (keloīdu) ekscīzija galvas, sejas un kakla rajonā</t>
  </si>
  <si>
    <t>18250*</t>
  </si>
  <si>
    <t>Radikāla kakla limfmezglu ekstirpācija ļaundabīga audzēja gadījumā vienā pusē (Crileoperācija)</t>
  </si>
  <si>
    <t>29173*</t>
  </si>
  <si>
    <t>Augšžokļa vai apakšžokļa vienas puses daļas rezekcija</t>
  </si>
  <si>
    <t>29175*</t>
  </si>
  <si>
    <t>Visa augšžokļa vai apakšžokļa rezekcija</t>
  </si>
  <si>
    <t>29207*</t>
  </si>
  <si>
    <t>Mīksto audu defektu aizvietošana sejas rajonā ar lēveri uz asinsvadu kājiņas</t>
  </si>
  <si>
    <t>29208*</t>
  </si>
  <si>
    <t>Mīksto audu defektu aizvietošana no citām ķermeņa daļām</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</si>
  <si>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</si>
  <si>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</si>
  <si>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</si>
  <si>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</si>
  <si>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</si>
  <si>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</si>
  <si>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18265*</t>
  </si>
  <si>
    <t>Ļaundabīga ādas un mīksto audu audzēja ekscīzija</t>
  </si>
  <si>
    <t>18266*</t>
  </si>
  <si>
    <t>Komplicēta defekta slēgšana ar lēveru sejas–kakla apvidū</t>
  </si>
  <si>
    <t>18268*</t>
  </si>
  <si>
    <t>Lūpas rezekcija ļaundabīga audzēja gadījumā</t>
  </si>
  <si>
    <t>29083*</t>
  </si>
  <si>
    <t>Asiņošanas apturēšana ar asinsvadu liģēšanu – a. carotis communis, a. carotis externa</t>
  </si>
  <si>
    <t>29084*</t>
  </si>
  <si>
    <t>Asiņošanas apturēšana ar asinsvadu liģēšanu – a. temporalis superficialis, a. facialis</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</si>
  <si>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</si>
  <si>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</si>
  <si>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</si>
  <si>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</si>
  <si>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</si>
  <si>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</si>
  <si>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</si>
  <si>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</si>
  <si>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Mīksto audu un/vai limfmezglu biopsija</t>
  </si>
  <si>
    <t>Traucējošu gļotādas saišu, muskuļu piestiprinājuma vietu vai deformēta alveolārā izauguma daļas novēršana priekšzobu rajonā vai vienā žokļa pusē vienā seansā</t>
  </si>
  <si>
    <t>29189*</t>
  </si>
  <si>
    <t>Mutes dobuma pamatnes vai vestibulum plastika priekšzobu rajonā vai vienā žokļa pusē</t>
  </si>
  <si>
    <t>Lūpas saitītes atbrīvošana un septum novājināšana izteiktas diastēmas gadījumā</t>
  </si>
  <si>
    <t>29196*</t>
  </si>
  <si>
    <t>Mēles saitītes atbrīvošana ar Z plastiku</t>
  </si>
  <si>
    <t>29197*</t>
  </si>
  <si>
    <t>Mēles saitītes atbrīvošana ar brīvas ādas transplantāciju</t>
  </si>
  <si>
    <t>29201 Rētas izgriešana bez plastikas paņēmieniem – līdz 5 cm</t>
  </si>
  <si>
    <t>29202*</t>
  </si>
  <si>
    <t>5–10 cm rētas izgriešana bez plastikas paņēmieniem</t>
  </si>
  <si>
    <t>29205*</t>
  </si>
  <si>
    <t>Mīksto audu defektu aizvietošana ar blakus esošajiem audiem</t>
  </si>
  <si>
    <t>29209*</t>
  </si>
  <si>
    <t>Rētu izgriešana, lietojot brīvās ādas plastikas metodi</t>
  </si>
  <si>
    <t>29225*</t>
  </si>
  <si>
    <t>Sejas mīmikas muskuļu paralīzes ķirurģiska korekcija – intraorālā miotomija</t>
  </si>
  <si>
    <t>29226*</t>
  </si>
  <si>
    <t>Sejas mīmikas muskuļu paralīzes ķirurģiska korekcija – ādas un zemādas ekscīzija</t>
  </si>
  <si>
    <t>Otorinolaringoloģija</t>
  </si>
  <si>
    <t>17257*</t>
  </si>
  <si>
    <t>Ekstrakapsulāra kataraktas ekstrakcija, izmantojot fakoemulsifikāciju</t>
  </si>
  <si>
    <t>17258*</t>
  </si>
  <si>
    <t>Piemaksa manipulācijai 17257 par vienreizējā fakoemulsifikācijas komplekta lietošanu</t>
  </si>
  <si>
    <t>17259*</t>
  </si>
  <si>
    <t>Piemaksa par salokāmās lēcas lietošanu</t>
  </si>
  <si>
    <t>Autorefraktometrija</t>
  </si>
  <si>
    <t>Acs biomikroskopija abām acīm</t>
  </si>
  <si>
    <t>Nacionālais rehabilitācijas centrs "Vaivari"</t>
  </si>
  <si>
    <t>26.07.2019. piedāvāts iespējamais tarifs, bet - saskaņā ar iesniedzēja papildus iesniegto informāciju 20.09.2019. - tiek turpināts tarifa aprēķina process.</t>
  </si>
  <si>
    <t>Vairākas ārstniecības iestādes</t>
  </si>
  <si>
    <t>Laboratoriskie izmeklējumi</t>
  </si>
  <si>
    <t>Gads, kad pabeigta izskatīšana</t>
  </si>
  <si>
    <t>Ambulatori</t>
  </si>
  <si>
    <t>Dienas stacionārā</t>
  </si>
  <si>
    <t>Stacionārā</t>
  </si>
  <si>
    <t>Zvaigznītes (* vai **)</t>
  </si>
  <si>
    <t>Citi apmaksas nosacījumi</t>
  </si>
  <si>
    <t>Lielā ķirurģiskā operācija</t>
  </si>
  <si>
    <t>Mērķa grupa: pacienti ar cukura diabētu (Insulīnatkarīgs cukura diabēts E10.0-E10.9, Insulīnneatkarīgs cukura diabēts E11.0-E11.9 un ar redzes traucējumiem (diabētiskās makulas tūskas dēļ; H34.1., H34.09, H35.5., H36.0)).
Injicējamais medikaments (Aflibercept) tiek apmaksāts atsevišķi ar piemaksas manipulāciju.</t>
  </si>
  <si>
    <t>Plānotie apmaksas nosacījumi</t>
  </si>
  <si>
    <t>5.pielikumā par dienas stacionāra pakalpojumiem</t>
  </si>
  <si>
    <t>Pozitīvo atzinumu 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Dienesta tīmekļvietnē tiek publicēts Manipulāciju saraksta izmaiņu reģistrs.</t>
  </si>
  <si>
    <t>Tiks precizēts!</t>
  </si>
  <si>
    <t>Piemaksa operācijai - Intravitreāla injekcija.
Mērķa grupa: pacienti ar cukura diabētu (Insulīnatkarīgs cukura diabēts E10.0-E10.9, Insulīnneatkarīgs cukura diabēts E11.0-E11.9 un ar redzes traucējumiem (diabētiskās makulas tūskas dēļ; H34.1., H34.09, H35.5., H36.0))</t>
  </si>
  <si>
    <t>Videobronhoskopija ir elpceļu izmeklēšanas metode. Galvenā atšķirība no “optiskās” fibrobronhoskopijas ir tā, ka endoskopa galā ir iemontēta videomatrica, kas  nosūta digitālo attēla signālu  uz attēla veidošanas procesoru un tālāk uz videomonitoru. Galvenā videobronhoskopijas priekšrocība ir tās daudz augstāka attēla izšķiršanas spēja, kas ļauj precīzāk izvērtēt patoloģisko pārmaiņu raksturu, līdz ar to var iegūt kvalitatīvāku biopsiju materiālu, kā arī izvērtēt iespējamās radikālās operācijas apjomu. Videobronhoskopiju lieto kā diagnostiskiem, tā terapeitiskiem nolūkiem, to var kombinēt ar rigīdo bronhoskopiju, var ievadīt nepieciešamos visa veida biopsiju instrumentus citoloģiskiem, histoloģiskiem un bakterioloģiskiem izmeklējumiem.</t>
  </si>
  <si>
    <t>Piemaksa manipulācijām 19275, 19302, 19305, 19307 par vienu diennakti par ogļskābās gāzes adsorbcijas filtru - kolonna (ECCO2R vai analogs)</t>
  </si>
  <si>
    <t>Pielietojot ogļskābas gāzes adsorbcijas kolonnu iespējams koriģēt ogļskābas gāzes koncentrāciju asinīs kritiski slimiem pacientiem ar hiperkapnisku elpošanas mazspēju, kam mākslīga plaušu ventilācija ir neefektīva, ātrāk atjaunojot homeostāzi. Pacienta vispārējais stāvoklis tiek stabilizēts, tādējādi mazinot izmaksas, kas saistītas ar ārstēšanas un aprūpes pakalpojumiem intensīvās terapijas nodaļā.</t>
  </si>
  <si>
    <t>**</t>
  </si>
  <si>
    <t>Pašreiz kā standarta antikoagulācija metodi ekstrakorporālu procedūru laikā  pielieto nepārtrauktu heparīna ievadi, kas palielina asiņošanas risku. Asiņošanas draudu dēļ ne vienmēr var lietot heparīnu pietiekami lielās devās, kas savukārt noved pie ātrākas adsrobcijas kolonnu, filtru vai dializatoru nolietošanas. Pacientiem, kuriem tiek pielietota kāda no ektrakorporālām ārstēšanas metodēm, izmantojot reģionālu citrāta antikoagulāciju, iespējams pagaināt adsorbcijas kolonnas, filtra vai dializatora kalpošanas laiku, kā arī samazināt asiņošanas biežumu procedūras laikā.</t>
  </si>
  <si>
    <t>Izmeklēšana ar mikromatricu tehnoloģiju uz 10 vielu grupām. Objekts - urīns</t>
  </si>
  <si>
    <t>Izmeklēšana ar mikromatricu tehnoloģiju uz 10 vielu grupām. Objekts – siekalas</t>
  </si>
  <si>
    <t xml:space="preserve">Izmeklēšana ar mikromatricu tehnoloģiju uz 11 vielu grupām </t>
  </si>
  <si>
    <t xml:space="preserve">Izmeklēšana ar mikromatricu tehnoloģiju uz 13 vielu grupām </t>
  </si>
  <si>
    <t>Mugurkaula skoliozes operācija (bez implanta vērtības)</t>
  </si>
  <si>
    <t>Piemaksa manipulācijai 30001 par mugurējās fiksācijas implantu skoliozēm totālai fiksācijai</t>
  </si>
  <si>
    <t>Videobronhoskopija</t>
  </si>
  <si>
    <t>Manipulācijas pašreizējais nosaukums</t>
  </si>
  <si>
    <t>Spēkā esošie apmaksas nosacījumi</t>
  </si>
  <si>
    <t>Šo manipulāciju norāda SIA "Rīgas Austrumu klīniskā universitātes slimnīca".</t>
  </si>
  <si>
    <t>Manipulāciju apmaksā SIA "Rīgas Austrumu klīniskā universitātes slimnīca".</t>
  </si>
  <si>
    <t>Vidējais manipulāciju skaits gadā (saskaņā ar statistikas datiem par 1 kalendāro gadu)</t>
  </si>
  <si>
    <t>Nepieciešams izstrādāt pacienta ceļu līdz injekcijas veikšanai. Nepieciešama informācija no Asociācijas par sadalījumu ambulatori un dienas stacionārā; tas ietekmēs finanšu ietekmes aprēķinus.</t>
  </si>
  <si>
    <t>Manipulāciju apmaksā pacientiem ar diagnozi  J80, J96 vai R65.1. Manipulāciju apmaksā vienu reizi vienas stacionēšanas laikā.</t>
  </si>
  <si>
    <t>Manipulāciju apmaksā pacientiem ar diagnozi R57.2, R65.0 vai R65.1. Manipulāciju apmaksā vienu reizi vienas stacionēšanas laikā.</t>
  </si>
  <si>
    <t>Manipulāciju apmaksā pacientiem ar diagnozi A40, A41, C90, D59, G37, G61, G70, J80, K75, K85, M31, N17, R57, T79, T02 vai T04-T07. Manipulāciju apmaksā vienu reizi vienas stacionēšanas laikā.</t>
  </si>
  <si>
    <t xml:space="preserve">Pacientiem, kuriem ir kritisks veselības stāvoklis, ko nosaka iekaisumu mediatoru pārmērīga izdale, iespējams atjaunot homeostāzi. Atjaunojot homeostāzi organismā, labāk tiek kontrolēts iekaisuma sindroms, tādēļ tiek panākta labāka hemodinamikas stabilitāte. Panākot septiska šoka kontroli, tiek novērsta turpmāku orgānu sistēmu bojājuma progresija. </t>
  </si>
  <si>
    <t>Piemaksa manipulācijām 19302 un 19305 par vienu diennakti, pielietojot papildu citokinīnu adsorbcijas filtru</t>
  </si>
  <si>
    <t>Piemaksa manipulācijām 19304, 19305 un 19307 par reģionālu citrāta antikoagulāciju</t>
  </si>
  <si>
    <t>25.11.2019 </t>
  </si>
  <si>
    <t>Humorālā imunitāte</t>
  </si>
  <si>
    <t>Komplementa komponentes C3 noteikšana nefelometriski (turbidimetriski)</t>
  </si>
  <si>
    <t>Komplementa komponentes C4 noteikšana nefelometriski (turbidimetriski)</t>
  </si>
  <si>
    <t>Glikohemoglobīns. Izmeklējuma rezultāts – HbA1C līmenis 6,4% un zemāks</t>
  </si>
  <si>
    <t>Glikohemoglobīns. Izmeklējuma rezultāts - HbA1C līmenis 6,5–7,4 %</t>
  </si>
  <si>
    <t>Glikohemoglobīns. Izmeklējuma rezultāts – HbA1C līmenis 7,5 % un vairāk</t>
  </si>
  <si>
    <t>C peptīds</t>
  </si>
  <si>
    <t>Insulīns</t>
  </si>
  <si>
    <r>
      <t>Papildināti apmaksas nosacījumi: “</t>
    </r>
    <r>
      <rPr>
        <sz val="10"/>
        <color rgb="FF000000"/>
        <rFont val="Times New Roman"/>
        <family val="1"/>
        <charset val="186"/>
      </rPr>
      <t xml:space="preserve">Ambulatori šo manipulāciju apmaksā ar reimatologa, bērnu reimatologa, bērnu nefrologa, imunologa nosūtījumu </t>
    </r>
    <r>
      <rPr>
        <u/>
        <sz val="9"/>
        <color rgb="FF000000"/>
        <rFont val="Times New Roman"/>
        <family val="1"/>
        <charset val="186"/>
      </rPr>
      <t>vai pacientiem ar nefrologa nosūtījumu un diagnozēm Z94.0; N18.3-18.5</t>
    </r>
    <r>
      <rPr>
        <sz val="11"/>
        <color rgb="FF000000"/>
        <rFont val="Times New Roman"/>
        <family val="1"/>
        <charset val="186"/>
      </rPr>
      <t>”</t>
    </r>
  </si>
  <si>
    <r>
      <t>Papildināti apmaksas nosacījumi: “</t>
    </r>
    <r>
      <rPr>
        <sz val="9"/>
        <color rgb="FF000000"/>
        <rFont val="Times New Roman"/>
        <family val="1"/>
        <charset val="186"/>
      </rPr>
      <t xml:space="preserve">Ambulatori šo manipulāciju apmaksā ar reimatologa, bērnu reimatologa, bērnu alergologa, bērnu pneimonologa, bērnu nefrologa, imunologa nosūtījumu vai </t>
    </r>
    <r>
      <rPr>
        <u/>
        <sz val="9"/>
        <color rgb="FF000000"/>
        <rFont val="Times New Roman"/>
        <family val="1"/>
        <charset val="186"/>
      </rPr>
      <t>pacientiem ar nefrologa nosūtījumu un diagnozēm Z94.0; N18.3-18.5</t>
    </r>
    <r>
      <rPr>
        <sz val="11"/>
        <color rgb="FF000000"/>
        <rFont val="Times New Roman"/>
        <family val="1"/>
        <charset val="186"/>
      </rPr>
      <t>”</t>
    </r>
  </si>
  <si>
    <r>
      <t>Papildināti apmaksas nosacījumi: “</t>
    </r>
    <r>
      <rPr>
        <sz val="9"/>
        <color rgb="FF000000"/>
        <rFont val="Times New Roman"/>
        <family val="1"/>
        <charset val="186"/>
      </rPr>
      <t xml:space="preserve">Ambulatori šo manipulāciju apmaksā ar endokrinologa vai bērnu endokrinologa, vai bērnu alergologa, vai bērnu pneimonologa nosūtījumu, </t>
    </r>
    <r>
      <rPr>
        <u/>
        <sz val="9"/>
        <color rgb="FF000000"/>
        <rFont val="Times New Roman"/>
        <family val="1"/>
        <charset val="186"/>
      </rPr>
      <t>vai pacientiem ar nefrologa nosūtījumu un diagnozēm Z94.0; N18.3-18.5,</t>
    </r>
    <r>
      <rPr>
        <sz val="9"/>
        <color rgb="FF000000"/>
        <rFont val="Times New Roman"/>
        <family val="1"/>
        <charset val="186"/>
      </rPr>
      <t xml:space="preserve">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r>
    <r>
      <rPr>
        <sz val="11"/>
        <color rgb="FF000000"/>
        <rFont val="Times New Roman"/>
        <family val="1"/>
        <charset val="186"/>
      </rPr>
      <t>”</t>
    </r>
  </si>
  <si>
    <r>
      <t>Papildināti apmaksas nosacījumi: “”</t>
    </r>
    <r>
      <rPr>
        <sz val="9"/>
        <color rgb="FF000000"/>
        <rFont val="Times New Roman"/>
        <family val="1"/>
        <charset val="186"/>
      </rPr>
      <t xml:space="preserve">Apmaksas nosacījumi: Ambulatori šo manipulāciju apmaksā ar endokrinologa vai bērnu endokrinologa, vai bērnu alergologa, vai bērnu pneimonologa nosūtījumu, </t>
    </r>
    <r>
      <rPr>
        <u/>
        <sz val="9"/>
        <color rgb="FF000000"/>
        <rFont val="Times New Roman"/>
        <family val="1"/>
        <charset val="186"/>
      </rPr>
      <t>vai pacientiem ar nefrologa nosūtījumu un diagnozēm Z94.0; N18.3-18.5,</t>
    </r>
    <r>
      <rPr>
        <sz val="9"/>
        <color rgb="FF000000"/>
        <rFont val="Times New Roman"/>
        <family val="1"/>
        <charset val="186"/>
      </rPr>
      <t xml:space="preserve">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r>
  </si>
  <si>
    <r>
      <t>Papildināti apmaksas nosacījumi: “</t>
    </r>
    <r>
      <rPr>
        <sz val="9"/>
        <color rgb="FF000000"/>
        <rFont val="Times New Roman"/>
        <family val="1"/>
        <charset val="186"/>
      </rPr>
      <t xml:space="preserve">Ambulatori šo manipulāciju apmaksā ar endokrinologa, bērnu endokrinologa nosūtījumu </t>
    </r>
    <r>
      <rPr>
        <u/>
        <sz val="9"/>
        <color rgb="FF000000"/>
        <rFont val="Times New Roman"/>
        <family val="1"/>
        <charset val="186"/>
      </rPr>
      <t>vai pacientiem ar nefrologa nosūtījumu un diagnozēm Z94.0; N18.3-18.5</t>
    </r>
    <r>
      <rPr>
        <sz val="11"/>
        <color rgb="FF000000"/>
        <rFont val="Times New Roman"/>
        <family val="1"/>
        <charset val="186"/>
      </rPr>
      <t>”</t>
    </r>
  </si>
  <si>
    <t>Enzīma GALT aktivitātes kvantitatīva noteikšana asins paraugos, kas izžāvēti uz filtrpapīra</t>
  </si>
  <si>
    <t>Par scintigrāfijas tarifu aktualizēšanas nepieciešamību uzrunātas vairākas ārstniecības iestādes. Par šo manipulāciju pašreiz saņemts tikai Paula Stradiņa klīniskās universitātes slimnīcas iesniegums.</t>
  </si>
  <si>
    <t>50241*</t>
  </si>
  <si>
    <t>Vairogdziedzera radiometrija ar 131J vai 99m-TC pertehnetātu</t>
  </si>
  <si>
    <t>Par scintigrāfijas tarifu aktualizēšanas nepieciešamību uzrunātas vairākas ārstniecības iestādes. Par šo manipulāciju pašreiz saņemts tikai Rīgas Austrumu klīniskās universitātes slimnīcas iesniegums.</t>
  </si>
  <si>
    <t>Latvijas Plastikas ķirurgu asociācija, Rīgas Austrumu klīniskā universitātes slimnīca, Paula Stradiņa klīniskā universitātes slimnīca</t>
  </si>
  <si>
    <t>Piemaksa par krūts implanta lietošanu</t>
  </si>
  <si>
    <t>23067*</t>
  </si>
  <si>
    <t>Piemaksa manipulācijām 23047, 23066 par audu espandera lietošanu</t>
  </si>
  <si>
    <t xml:space="preserve">Plastiskā (rekonstruktīvā un plaukstas) ķirurģija, izmantojot optisko palielinājumu </t>
  </si>
  <si>
    <t>Iesniegumi saņemti e-pastā, būs nepieciešami arī oficiālā veidā.</t>
  </si>
  <si>
    <t>14.04.2020;
10.01.2020</t>
  </si>
  <si>
    <t>Rīgas Austrumu klīniskā universitātes slimnīca;
Paula Stradiņa klīniskā universitātes slimnīca</t>
  </si>
  <si>
    <t>GALT enzīma aktivitātes noteikšana nepieciešama, gadījumos, ja paaugstināts kopējās galaktozes līmenis vai jaundzimušais dzimis priekšlaicīgi ar svaru, kas mazāks par 2000 g. Nosakopt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</si>
  <si>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Manipulāciju apmaksā jaundzimušajiem, kuriem izmainīts primārais kopējās galaktozes skrīnings un priekšlaicīgi dzimušiem bērniem ar svaru zem 2000g.</t>
  </si>
  <si>
    <t>Pasaules Veselības Organizācija atzīmē jauniešus kā pacientu grupu, kurai nepieciešama īpaša pieeja, nodrošinot veselības aprūpes pakalpojumus, t.sk. seksuālās un reproduktīvās veselības jomā. Veselības aprūpes pakalpojumiem un tās sniedzējiem nepieciešams veltīt pietiekamu laiku konsultēšanai, adresēt gan pacientu tiešās medicīniskās problēmas, gan atbalstīt psihosociālās un attīstības vajadzības. Ginekoloģiskā apskate bērnam aizņem ilgāku laiku, jo nepieciešams sīki izskaidrot procedūras norisi, ņemot vērā katra vecuma posma īpatnības. Ginekoloģiskā apskate agrīnā vecumā, ja netiek veikta pietiekama emocionāla sagatavošana, var radīt negatīvu pieredzi, kas vēlāk var traucēt veiksmīgu sadarbību ar reproduktīvās jomas speciālistiem.</t>
  </si>
  <si>
    <t>Manipulāciju apmaksā VSIA "Bērnu klīniskā universitātes slimnīca". Jaunu elpošanas ierīču iegāde bērniem, kuriem tiek sniegta veselības aprūpe mājās, esošu iekārtu nomaiņa un šo iekārtu apkope tiek apmaksāta saskaņā ar MK noteikumos Nr.555 noteikto kārtību.</t>
  </si>
  <si>
    <t>Pacientiem ar ģenētiskām saslimšanām, hroniskām plaušu saslimšanām, neiroloģiskām saslimšanām, kardioloģiskām saslimšanām, kā arī termināliem pacientiem šis pakalpojums novērš hipoksēmiju un palīdz uzlabot dzīves kvalitāti.</t>
  </si>
  <si>
    <t>Pacientiem ar cistisko fibrozi, hronisku elpošanas mazspēju, termināliem pacientiem un palitīvās aprūpes pacientiem pakalpojums nepieciešams, lai nodrošinātu dzīves kvalitātes uzlabošanos, darba spēju saglabāšanu un uzlabošanu, kā arī lai samazinātu stacionēšanas biežumu un slimības komplikācijas.</t>
  </si>
  <si>
    <t>Papildu informācija par finanšu ietekmes aprēķināšanu</t>
  </si>
  <si>
    <t>Izslēgt manipulācijas, kad tiek apstiprinātas jaunās torakālās ķirurģijas stentu piemaksas.</t>
  </si>
  <si>
    <t>Veicot esošo stentu apmaksas manipulāciju caurskatīšanu, iegūta informācija, ka pakalpojumiem tiek izmantoti jauni, mūsdienīgāki stenti, kuriem nepieciešams izveidot manipulācijas, turklāt esošās stentu manipulācijas nesedz faktiskās izmaksas. Attiecīgi veikta manipulāciju pārskatīšana, divas no tām pārrēķinātas un jaunie tarifi jau stājušies spēkā; divas nepieciešams dzēst, reizē pievienojot piecas jaunas manipulācijas.</t>
  </si>
  <si>
    <t>Vidēji gadā ievieto 27 stentus. Papildus šīm 5 manipulācijām, norāda arī 31220 un 31221 (atkarībā no stenta veida). Attiecīgi aprēķināts plānotais šo piecu manipulāciju skaits - 19. Nepieciešamais finansējums aprēķināts, ņemot vērā pašreizējo manipulāciju finansējuma apjomam papildu nepieciešamos līdzekļus.</t>
  </si>
  <si>
    <t>Laktāta līmenis asinīs paaugstinās pie vairāku grupu iedzimtām vielmaiņas saslimšanām. Paaugstināts laktāta līmenis var norādīt uz tiamīna deficītu, glikoneoģenēzes traucējumiem, Krebsa cikla traucējumiem, organisko skābju acidūrijas  un vairākām citām saslimšanu grupām, kuru gadījumā nepieciešama palīdzība. Laktāta iekļaušana no valsts budžeta apmaksājamo pakalpojumu klāstā konkrētu diagnožu gadījumā nodrošinās savlaicīgu  diagnostiku un ārstēšanas uzsākšanu, novērsīs neatgriezenisku izmaiņu attīstību pacientu centrālajā nervu sistēmā, kura izraisa invaliditāti. Savukārt pie diagnosticētām saslimšanām laktāta līmeņa noteikšana nepieciešama slimības gaitas kontrolei un savlaicīgas terapijas korekcijas uzsākšanai.</t>
  </si>
  <si>
    <t>Manipulācija tiek apmaksāta ambulatoriem VSIA "Bērnu klīniskā universitātes slimnīca" pacientiem.</t>
  </si>
  <si>
    <t>Persistējošas hroniskas sāpes ir viens no grūtāk ārstējamiem stāvokļiem medicīnā, jo to cēlonis ir nervu patoloģiska sāpju pārvade, kā rezultātā netiek iegūta pietiekoši efektīva atsāpināšana ar konvencionālām metodēm. Zāļu intratekāla ievadīšana nodrošina pretsāpju efektu tieši muguras smadzenēs, rezultātā ar mazākām pretsāpju devām tiek panākts labāks klīniskais efekts. Galvenais intratekālās opioīdu terapijas mērķis ir sāpju mazināšana, pacienta funkcionālā stāvokļa uzlabošana un dzīves kvalitātes uzlabošana.</t>
  </si>
  <si>
    <t>Piemaksa par baklofēna (Baclofenum 2mg/ml) 20ml ampulas lietošanu</t>
  </si>
  <si>
    <t>Implantējot intratekālās infūzijas sistēmu un caur to ievadot medikamentus, samazinās muskuļu tonuss, uzlabojas spazmu kontrole ekstremitātēs, samazinās spazmu biežums ekstremitātēs un rumpī, samazinās sāpes, kas saistītas ar spasticitāti, uzlabojas miegs. Šādai terapijai ir retāki un mazāk izteikti blakusefekti, salīdzinot ar perorālo antispazmatisko līdzekļu lietošanu, tiek atvieglota aprūpes sniedzēju uzdevumu veikšana, t.sk., higiēna, ģērbšana, mazgāšanās un pozicionēšana ratiņkrēslā.</t>
  </si>
  <si>
    <t>Skat.augstāk pie baklofēna un morfīna piemaksu manipulācijām.</t>
  </si>
  <si>
    <t>Pacientiem ar hronisku elpošanas nepietiekamību pakalpojums nepieciešams, lai pacienti retāk nonāktu  stacionārā, tiktu uzlabota dzīves kvalitāte un uzlabota produktivitāte, ļaujot apmeklēt skolu un pilvērtīgi veikt ikdienas aktivitātes. Cistiskās fibrozes pacientiem šī terapija ir "tilts" uz plaušu transplantāciju.</t>
  </si>
  <si>
    <t>Piemaksa par morfīna (Morphini hydrochloridum 20mg/ml) vienas 1ml ampulas lietošanu</t>
  </si>
  <si>
    <t>7.pielikums par medicīnas precēm, ko TOS apmaksājam saskaņā ar iesniegtajiem rēķiniem (jāizslēdz medikamenti un vienreizējie uzpildes komplekti).</t>
  </si>
  <si>
    <t>Piemaksa par spinālās injekcijas ierīces uzpildes komplekta lietošanu</t>
  </si>
  <si>
    <t>Skat.augstāk pie baklofēna un morfīna piemaksu manipulācijām.
Sūkņa uzpildes komplekts nepieciešams, lai varētu penetrēt ādu un mīkstos audus un ievadīt medikamentus pumpja tilpnē caur membrānu ar speciālu adatu.</t>
  </si>
  <si>
    <t>Manipulāciju norāda kopā ar manipulāciju 24055.</t>
  </si>
  <si>
    <t>Vienreizlietojamie piederumi neironavigācijas iekārtai, ko nepieciešams apmaksāt papildus, ņemot vērā, ka katram operācijas veidam ir nepieciešama savādāka zondu komplektācija un attiecīgi zondes nav iespējams iekļaut kopējā operācijas tarifā.
Manipulācija tiks lietota Q01.0-Q01.9 (encefalocēles), Q03.0-Q03.9 (iedzimtas hidrocefālijas), Q04.0-Q04.9 (iedzimtas smadzeņu anomālijas, t.sk. cistas un fokālas displāzijas), Q05.0-Q05.4 (spina bifidas AR hidrocefāliju), G91.0-G91.9 (iegūtas hidrocefālijas), G93.0 (iegūtas smadzeņu cistas), G94.0-G94.8 (infekciozas hidrocefālijas) saslimšanu gadījumā, veicot neiroķirurģijas operācijas.</t>
  </si>
  <si>
    <t>Manipulāciju norāda pacientiem ar diagnozi: G47.4, G47.1, G47.2, G47.9.</t>
  </si>
  <si>
    <t>Ar MMLT metodi monitorē un reģistrē cilvēka fizioloģiskos un patoloģiskos procesus dienas laikā, kad tiek dota iespēja gulēt/aizmigt. Tas paredzēts dažādu dienas miegainības iemeslu (galvenokārt narkolepsija) diagnostikai un diferenciāldiagnostikai.
Pakalpojuma lietošanas mērķis: MMLT lieto, lai diagnosticētu narkolepsiju un atšķirtu to no citiem pārlieku miegainības dienā iemesliem. Narkolepsija ir slimība, kuras rezultātā smadzenes nespēj pareizi regulēt palikšanu nomodā un aizmigšanu, kā rezultātā cilvēkam ir pārāk liela miegainība dienas laikā, grūtības palikt nomodā un koncentrēties, miega „lēkmes” – pēkšņa, negaidīta un nekontrolēta aizmigšana, katapleksija – īslaicīgs muskuļu vājums – lielākoties pastiprinātu emociju (piemēram, smiešanās) laikā vai miega paralīze – īslaicīgi traucējumi/nespēja kustēties aizmiegot vai pamostoties. 
Metode ir zelta standarts narkolepsijas diagnostikai un diferenciāldiagnostikai. Narkolepsijas gadījumā ārstēšana ilgst visu mūžu, bet, ja dienas miegainības iemesls ir cits, iespējams, nepieciešama cita veida ārstēšana. Savlaicīga miegainības iemesla atklāšana un ārstēšana ievērojami uzlabo pacienta dzīves kvalitāti, spēju iesaistīties ikdienas aktivitātēs, līdzdarboties skolā/darbā.
Tests veicams nākamajā dienā pēc polismonogrāfijas veikšanas (pa nakti polisomnogrāfija, pa dienu miega latentuma tests).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</si>
  <si>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(10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</si>
  <si>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(11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</si>
  <si>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(13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</si>
  <si>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Izmeklēšana ar mikromatricu tehnoloģiju uz 14 vielu grupām.</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</si>
  <si>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(14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</si>
  <si>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Paredzam 11 bērniem (saskaņā ar BKUS iesniegto) un 125 pieaugušajiem (ņemot vērā plānu paplašināt polisomnogrāfijas apmaksu arī pieaugušajiem (pašreiz apmaksa tikai bērniem) un tur plānoto pacientu skaitu 125). Papildu finansējums 2012.01 euro - paredzēta stacionāra gultasdienas (EUR 182.91) apmaksa 11 bērniem, kuriem izmeklējums tiktu nodrošināts BKUS.</t>
  </si>
  <si>
    <t>Pašreiz pakalpojums pamatā tiek nodrošināts kā maksas pakalpojums iestādēs, kas nav stacionāri. Attiecīgi jādomā, kā nodrošināt pakalpojuma pieejamību un kā to salāgot ar normatīvo regulējumu par pakalpojumu iedalījumu un apmaksas veidiem.</t>
  </si>
  <si>
    <t>Epilepsija ir neiroloģiska slimība, kurai raksturīgas atkārtotas, spontānas krampju lēkmju epizodes. Epilepsija sastopamas 1 % populācijas. Tās ārstēšanu iedala ķirurģiskās un konservatīvās metodēs. Neskatoties uz medikamentozās terapijas nepārtrauktu attīstību, 35 % pacientu joprojām attīstās neprovocētas, atkārtotas krampju lēkmes, un 30-40 % pacientu nav iespējams panākt slimības remisiju. Šiem pacientiem ir izstrādāta klejotājnerva stimulācijas terapijas metode, kas tiek uzskatīta par efektīvu papildus terapijas metodi epilepsijas ārstēšanā. Mērķis - klejotājnerva stimulācijas terapiju lieto epilepsijas lēkmju profilaksē un ārstēšanā pieaugušajiem un bērniem.Sagaidāmie rezultāti - samazina epilepsijas lēkmju biežumu, samazina farmakoterapijā izmantoto medikamentu skaitu un devas, samazina ar epilepsiju saistīto hospitalizācijas biežumu, samazina epilepsijas ārstēšanas izmaksas.
Mērķa grupa: Medikamentu rezistentas fokālas (lokalizētas, parciālas) un ģeneralizētas epilepsijas formas, kuriem epilepsijas ķirurģija nav bijusi efektīva vai citu iemeslu dēļ nevar tikt veikta.</t>
  </si>
  <si>
    <t>Norāda kopā ar manipulāciju "Klejotājnerva stimulācijas sistēmas implantācija, neskaitot sistēmas (impulsa ģenerators, tuneleris un elektrods) vērtību".</t>
  </si>
  <si>
    <t>Skat.pie pamatoperācijas.</t>
  </si>
  <si>
    <t>Operācija veicama stacionārā. Paredzami 13 pacienti BKUS, 8 pacienti RAKUS. Paredzamas minimāli divas ārstēšanās dienas stacionārā, attiecīgi jāapmaksā stacionāru gultasdienas (RAKUS 100.14 euro, BKUS 182.91 euro).</t>
  </si>
  <si>
    <t>Piemaksa par klejotājnerva stimulācijas sistēmas impulsa ģeneratoru. Norāda pie manipulācijas "Klejotājnerva stimulācijas sistēmas implantācija, neskaitot sistēmas (impulsa ģenerators, tuneleris un elektrods) vērtību"</t>
  </si>
  <si>
    <t>Piemaksa par klejotājnerva stimulācijas sistēmas tuneleri. Norāda pie manipulācijas "Klejotājnerva stimulācijas sistēmas implantācija, neskaitot sistēmas (impulsa ģenerators, tuneleris un elektrods) vērtību"</t>
  </si>
  <si>
    <t>Piemaksa par klejotājnerva stimulācijas sistēmas elektrodu. Norāda pie manipulācijas "Klejotājnerva stimulācijas sistēmas implantācija, neskaitot sistēmas (impulsa ģenerators, tuneleris un elektrods) vērtību"</t>
  </si>
  <si>
    <t>Elektrokardiogramma, kas paredzēta bērniem un sportistiem ar paaugstinātu fizisko slodzi. Izmeklējums nodrošina padziļinātāku izpētes iespēju nekā EKG, bet nav tik laikietilpīgs kā Holtera monitorēšana.</t>
  </si>
  <si>
    <t>Ņemot vērā, ka pakalpojumu plānots apmaksāt tikai bērniem un bērniem līdzmaksājumu kompensē no valsts budžeta līdzekļiem, tad pie finanšu aprēķina pieskaitāma pacientu līdzmaksājuma kompensācija (2 EUR par katru pierakstu, kopā 650 pacienti).</t>
  </si>
  <si>
    <t>Laboratorisks izmeklējums, kurā tiek atklātas pirmsvēža šūnu izmaiņas, kā rezultātā samazinās dzemdes kakla vēža biežums un mirstība no tā.
Metode nodrošina materiāla savākšanas, preparāta sagatavošanas un krāsošanas procesa standartizāciju un automatizāciju, būtiski samazinot dažādu faktoru ietekmi, kas sekmē parauga izmeklēšanas objektīvāku rezultātu.
Preparāta sagatavošanas process nodrošina labāku redzes lauku un vizualizāciju, tādējādi uzlabojot testēšanas procesa kvalitāti.
Savāktais materiāls ir stabils istabas temperatūrā līdz 4 nedēļām, kas ļauj nepieciešamības gadījumā no viena parauga sagatavot vairākus preperātus un papildus citoloģijai veikt arī HPV noteikšanu.</t>
  </si>
  <si>
    <t>1.pielikums par profilaktiskām apskatēm - jāgroza, ņemot vērā to, kādi lēmumi tiks pieņemti par skrīninga algoritma izmaiņām</t>
  </si>
  <si>
    <t>Finansējuma aplēses - saskaņā ar Ambulatoro pakalpojumu nodaļas aprēķinu, ņemot vērā, ka skrīningu veiktu 43% no mērķa grupas gadā un jaunā metode aizvietotu Leišamana krāsojuma izmantošanu.</t>
  </si>
  <si>
    <t>Intensīvās terapijas nodaļas pacientu sedācijai, kam nepieciešamās sedācijas līmenis nav dziļāks par atbilstošu atmodināšanu ar mutvārdu stimulāciju (atbilstoši Ričmonda uzbudinājuma- sedācijas skalai (RUSS) no 0 līdz -3).
Pakalpojuma lietošanas mērķis – pacientu sedācijai pieaugušo, bērnu intensīvās terapijas nodaļās, kuriem nepieciešama ilgstoša viegla līdz vidēja sedācija. Medikaments samazina nepieciešamību pēc  "glābšanas" sedatīviem līdzekļiem (midazolāma vai propofola), gan opioīdu līdzekļiem sedācijas laikā līdz 24 stundām.
Pakalpojuma lietošanas sagaidāmie rezultāti - samazinās mehāniskās ventilācijas laiks, ekstubācijas laiks.</t>
  </si>
  <si>
    <t>Manipulāciju norāda kopā ar manipulāciju 04115 vai 04138.</t>
  </si>
  <si>
    <t>Jāpārliecinās, vai nav nepieciešamas izmaiņas notiekumu 6.pielikumā viena pacienta ārstēšanas programmu tarifos.</t>
  </si>
  <si>
    <t>Procedūra veicama videnes un plaušu sakņu limfmezglu neskaidru veidojumu punkcijas, aspirācijas (citoloģiskā, histoloģiskā un bakterioloģiskā) materiāla iegūšanai, lai noteiktu audzēja stadiju, operabilitāti, kā arī neskaidras limfadenopātijas gadījumā – noteikt diagnozi. Pakalpojuma lietošanas mērķis - iegūt kvalitatīvu materiālu citoloģiskai, histoloģiskai un bakterioloģiskai izmeklēšanai. Pakalpojuma lietošanas sagaidāmie rezultāti - iegūts kvalitatīvs paraugs citoloģiskai, histoloģiskai un bakterioloģiskai izmeklēšanai un apstiprināta slimības diagnoze.</t>
  </si>
  <si>
    <t>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</si>
  <si>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Radiofrekvences izmantošana ir ieteicama kā izvēles manipulācija pie augšējo elpceļu obstrukcijas, iegūstot ilgstošu gļotādas audu remodelizāciju un hronisku iekaisumu procesu likvidāciju. Metodei ir augsta precizitāte, izvēles manipulācija zonās, kur nepieciešams ļoti šaurs, precīzs grieziens un augsta koagulatīva jauda, ar apkārtējo audu minimālu termāla bojājuma efektu.  Radiofrekvences metodes princips pamatojas uz maiņstrāvas enerģijas pārveidošanos radiofrekvences ģeneratorā par augstfrekvences radioviļņiem, kas, ejot cauri audiem, izraisa to pretestību un  ģenerē siltumu, kā rezultātā tiek sasniegts specifisks ķirurģisks termoefekts kā griešana un koagulācija. Pakalpojuma lietošanas mērķis - LOR orgānu saslimšanu ķirurģiskās ārstēšanas kvalitātes paaugstināšana, samazinot  komplikāciju biežumu, hospitalizācijas laiku un pēc operācijas ārstēšanas izmaksas.</t>
  </si>
  <si>
    <t>Izmantojot diodes lāzeri, tiek samazināts anestēzijas ilgums, procedūra pacientam ir mazāk sāpīga, audu tūska minimāla. Diodes lāzera šķiedras izmantošana ir ieteicama kā izvēles manipulācija salīdzinoši grūti vizualizējamām, sarežģītas piekļuves audu zonām, kur nepieciešama maksimāla kontrole, precizitāte un augstāka koagulatīvā jauda (piemēram, subhordālam  balss saišu rajonam, vidusausī, aizdegunē), kas ir priekšrocība, salīdzinot ar CO2 lāzera iespējām. Metodei ir augsta precizitāte, ar selektīvu iedarbību uz audiem. Kontrolējot lāzera enerģijas blīvumu un ablācijas dziļumu, iespēja veikt niansētas, precīzas ķirurģiskas manipulācijas delikātu audu zonā drošāk un vienkāršāk, ar apkārtējo audu minimālu termāla bojājuma risku. Augstā manipulāciju precizitāte endoskopisko tehnoloģiju kontrolē ļauj veikt vairāku LOR patoloģiju risinājumu vienam pacientam tās pašas operācijas laikā. Pateicoties metodes izcilajai hemostāzei, iespēja veikt ķirurģisku iejaukšanos gadījumos, kur citos apstākļos vispār to nebūtu iespējams veikt, sakarā ar blakus saslimšanu iespējamām komplikācijām.</t>
  </si>
  <si>
    <t>Ambulatori šo manipulāciju apmaksā ar pneimonologa, bērnu pneimonologa, alergologa, bērnu alergologa, imunologa vai bērnu gastroenterologa nosūtījumu.</t>
  </si>
  <si>
    <t>Papildu apmaksājama 50% gadījumu (75 gad.) manipulācija 40003 un 50% - 40004, kā arī 100% gadījumu - 40002.
Paredzēts, ka manipulāciju varētu ieviest bez papildu finansējuma piešķiršanas - esošā ietvaros.</t>
  </si>
  <si>
    <t>6000 bērni + pieaugušie</t>
  </si>
  <si>
    <t>Precīzai alerģiju diagnostikai nepieciešami atsevišķie, molekulārie alergēni. Būtiski ir, lai varētu noteikt vienam pacientam vairākus atsevišķos alergēnus, jo šobrīd manipulāciju saraksts paredz, ka manipulācija sastāv no kopējā IgE un viena specifiskā IgE noteikšanu (manipulācija 46067). Vairāku atsevišķu specifisku alergēnu vienlaikus noteikšana ir ļoti būtiski diagnostikā un tālākā pacienta ārstēšanā.</t>
  </si>
  <si>
    <t>Ņemot vērā, ka pašreiz jau tiek apmaksāta IgE noteikšana (piem., manipulācija 46059 ar tarifu EUR 6.47; manipulācija 46065 ar tarifu EUR 10.78), bet šī manipulācija tiks izmantota kā esošās aizvietojoša atsevišķos gadījumos, tad papildu finansējums nav nepieciešams.</t>
  </si>
  <si>
    <t>Apmaksā arī ambulatori pacientiem vecumā līdz 18 gadiem.</t>
  </si>
  <si>
    <t>Augšana ir integrēts bērna fiziskās veselības rādītājs, kuru var ietekmēt dažādi endogēni vai eksogēni faktori un kuram nepieciešams rūpīgi sekot līdzi katra bērna attīstības gaitā.  Augšanas hormona (AH) bioloģiskos efektus organismā nodrošina insulīnam līdzīgie augšanas faktori (Insulin-like Growth Factor) IGF – 1. Izmeklējuma ieviešana veicinātu: savlaicīgi agrīni diagnosticēti augšanas traucējumi bērniem un savlaicīgi uzsākta adekvāta ārstēšana atkarībā no patoloģijas, tādējādi nodrošinot dzīves kvalitātes uzlabošanos, nodrošināta optimālu somatropīna devu lietošana, mazinot ārstēšanas izdevumus uz vienu pacientu, agrīni atklāts malignitātes risks somatropīna terapijas laikā un to novērst, savlaicīgi atklāti un ārstēti augšanas traucējumi asociētās veselības problēmas, mazinot pacienta invalidizāciju, mazināta augšanas traucējumu patoloģiju komplikāciju attīstība, uzlabota slimības kontrole, uzlabota pacienta dzīves kvalitāte, paildzināti veselīgie dzīves gadi un uzlabotas darba spējas.</t>
  </si>
  <si>
    <t>Pamatojums: dalītās intubācijas nodrošināšana torakālās ķirurģijas operācijās. Mērķis: veiksmīgas intubācijas nodrošināšana. Sagaidāmie rezultāti: kvalitatīvi veikta dalītā intubācija.</t>
  </si>
  <si>
    <t>Pamatojums: bronhu obturatora ievietošana pacientiem ar persistējošu bronha pleirīta fistulu, pie patstāvīgas gaisa izdalīšanās pa traheostomijas cauruli. Bronhu obturatora ievade aktīvas asiņošanas gadījumā no bronhiem, arteriovenozas fistulas gadījumā, plaušu iekaisuma, tuberkulozes, vai audzēja gadījumā. Mērķis: gaisa noplūdes novēršana, asiņošanas apturēšana. Sagaidāmie rezultāti: dzīvībai svarīgu funkciju nodrošināšana (nodrošināts pleiras telpas hermētisms, apturēta asiņošana).</t>
  </si>
  <si>
    <t>Pamatojums: bronhu obturatora evakuācija nepieciešama pacientiem, kad ir sasniegts bronha obturācijas mērķis – ir panākts pleiras telpas hermētisms, bronhopleiras fistulas gadījumā vai ir apturēta asiņošana no bronha plaušu asiņošanas gadījumā, vai turpmāk bronhu obturācija nav nepieciešama. Mērķis: bronhu obturatora izņemšana pēc dzīvībai svarīgu funkciju stabilizēšanas. Sagaidāmie rezultāti: stabilizētas dzīvībai svarīgas funkcijas, izņemts bronhu obturators.</t>
  </si>
  <si>
    <t>Pamatojums: elpceļu lūmena atbrīvošana, lai novērstu vai samazinātu elpošanas mazspēju, endotrahiāla vai endobronhiāla audzēja vai graudainu audu gadījumā. Mērķis: atjaunot elpceļu caurlaidību. Sagaidāmie rezultāti: nodrošinātas dzīvībai svarīgas funkcijas.</t>
  </si>
  <si>
    <t>Pamatojums: APK pielieto endobronhiālas asinošanas apturēšanai plaušu vēža, tuberkulozes, graudainu audu, arteriovenozu fistulu, asinsvadu eroziju, kapilāru hemangiomu gadījumā. APK pielieto arī audzēju audu piekoagulēšanai, elpceļu rekanalizācijai, kā arī  benignu stenožu koagulācijai. Mērķis: atjaunot elpceļu caurlaidību (rekanalizācija), apturēt asiņošanu. Sagaidāmie rezultāti: nodrošinātas dzīvībai svarīgas funkcijas.</t>
  </si>
  <si>
    <r>
      <t xml:space="preserve">Manipulācijas plānotās nosaukuma izmaiņas, ja plānotas. Ja nav plānotas – rakstīt </t>
    </r>
    <r>
      <rPr>
        <i/>
        <sz val="11"/>
        <color theme="1"/>
        <rFont val="Times New Roman"/>
        <family val="1"/>
        <charset val="186"/>
      </rPr>
      <t>Bez izmaiņām.</t>
    </r>
  </si>
  <si>
    <t>Manipulācijas pašreizējais tarifs, eiro</t>
  </si>
  <si>
    <t>Manipulācijas tarifam nepieciešamais finansējums (uz 1 manipulāciju), eiro</t>
  </si>
  <si>
    <t>Kopā</t>
  </si>
  <si>
    <t>Endobronhiāla ultrasonoskopija (EBUS) ar sektorālo endoskopu un transbronhiāla limfmezglu un veidojumu punkcija - aspirācija EBUS kontrolē ar sektorālo endoskopu</t>
  </si>
  <si>
    <t>Jāprecizē par 6.pielikumu!</t>
  </si>
  <si>
    <t>31255</t>
  </si>
  <si>
    <t>31257</t>
  </si>
  <si>
    <t>31258</t>
  </si>
  <si>
    <t>31259</t>
  </si>
  <si>
    <t>31260</t>
  </si>
  <si>
    <t>31261</t>
  </si>
  <si>
    <t>Fibrooptiska trahejas intubācija (pielieto arī anesteziologi)</t>
  </si>
  <si>
    <t>Trahejas intubācijas caurules fibrooptiska pozicionēšana (pielieto arī anesteziologi)</t>
  </si>
  <si>
    <t>Bronha obturatora ievietošana (asiņošanas vai fistulas gadījumā)</t>
  </si>
  <si>
    <t>Bronha obturatora evakuācija</t>
  </si>
  <si>
    <t>Trahejas un bronhu lūmena rekanalizācija</t>
  </si>
  <si>
    <t>Piemaksa manipulācijām 31185, 31186 un 31252 par argona plazmas koagulāciju</t>
  </si>
  <si>
    <t>Bez izmaiņām</t>
  </si>
  <si>
    <t>Molekulārās patoloģijas izmeklējumi (PCR-polimerāzes ķēdes reakcija) ir svarīgi izmeklējumi onkoloģisko slimību diagnostikā un ārstēšanā, it īpaši personalizētajā ārstēšanā, kad katram pacientam ar specifiskām molekulārās patoloģijas metodēm var atrast specifiskās audzēja mutācijas un izvēlēties nepieciešamu ārstēšanu un nozīmēt atbilstošu medikamentozu terapiju. Pakalpojuma lietošanas mērķis - novērtēt raksturīgās mutācijas šūnās, lai nozīmētu pacientam specifisku ārstēšanu. Pakalpojuma lietošanas sagaidāmie rezultāti - personalizētas ārstēšanas testēšana sniegs būtisku ieguldījumu veselības aprūpē un Latvijas tautsaimniecībā.</t>
  </si>
  <si>
    <t>Ārstu konsīlijs atkārtotai attēldiagnostikas datu apstrādei citā iestādē veiktiem datortomogrāfijas, datortomogrāfijas angiogrāfijas, magnētiskās rezonanses vai magnētiskās rezonanses angiogrāfijas izmeklējumiem</t>
  </si>
  <si>
    <t>Manipulāciju norāda stacionāriem pacientiem.</t>
  </si>
  <si>
    <t>Ņemot vērā terciārās aprūpes specifiku, reģionālā ārstniecības iestādē veikts izmeklējums aortai vai asinsvadiem ir veikts ar mērķi diagnosticēt patoloģiju, nevis izstrādāt pacientiem specifisku ķirurģiskas operācijas vai radioloģijas manipulācijas plānu. Pakalpojums sniedz iespēju attālināti izvērtēt ārstēšanas iespējas un neatliekamos gadījumos lemt par pacienta pārvešanu uz terciārās aprūpes iestādi. Sagaidāmie rezultāti - mazinās atkārtoti vai lieki veiktu atēldiagnostikas izmeklējumu skaits, mazinās pacientiem kontrastvielas inducēta nefropātija un ar apstarošanu saistītie riski, mazinās nelietderīgu pacienta pārvešanu skaits, pieaug operatīvā aktivitāte asinsvadu ķirurģijas stacionāros, mazinās mirstība un invaliditāte.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</si>
  <si>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</si>
  <si>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Jāgroza 6.pielikumā stacionāro programmu tarifi.</t>
  </si>
  <si>
    <t>X pie ģimenes ārsta praksei apmaksājama manipulācija.</t>
  </si>
  <si>
    <t>X</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</si>
  <si>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</si>
  <si>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</si>
  <si>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</si>
  <si>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Operāciju un biopsiju materiāla imūnhistoķīmija. Nenorādīt kopā ar manipulācijām 54013 un 54014.</t>
  </si>
  <si>
    <t>14.04.2020;
10.01.2020;
12.05.2020</t>
  </si>
  <si>
    <t>Rīgas Austrumu klīniskā universitātes slimnīca;
Paula Stradiņa klīniskā universitātes slimnīca; 
Medicīnas sabiedrība ARS</t>
  </si>
  <si>
    <t>Piemaksa par transkutāno kapnogrāfiju pie manipulācijām 02125 Poligrāfija (PG) vai 02126 Polisomnogrāfija (PSG)</t>
  </si>
  <si>
    <t>Transkutānā kapnogrāfija stacionārā</t>
  </si>
  <si>
    <t>Transkutānā kapnogrāfija mājas aprūpē</t>
  </si>
  <si>
    <t>Tiks precizēts, ņemot vērā dienas stacionārā sniedzamo pakalpojumu apjomu no kopējā apjoma.</t>
  </si>
  <si>
    <t>SVARĪGI! Manipulāciju iekļaušanas gadījumā nepieciešams dzēst divas manipulācijas - 31223 un 31225, kas norādītas darblapā "Citas manipulāciju izmaiņas".</t>
  </si>
  <si>
    <t>Vitamīns D (25-OH) kopējais</t>
  </si>
  <si>
    <t>Apmaksā arī ambulatori: pacientiem ar nediferencētām kaulu veselības problēmām, hroniskiem slimniekiem ar reimatoloģiskām, endokrīnām, nefroloģiskām, onkoloģiskām, neiroloģiskām un gastroenteroloģiskām slimībām, pacientiem, kuri ārstēšanā lieto GKS vai antiepileptiskos preparātus ilgāk par 1 mēnesi, pacientiem ar lūzumiem: 3 atkārtoti lūzumi citādi veselam bērnam, 2 lūzumi pirms 10 gadu vecuma, 1 mugurkaula kompresijas lūzums jebkurā vecumā; apmaksā arī enterāli un parenterāli barojamiem pacientiem.</t>
  </si>
  <si>
    <r>
      <t xml:space="preserve">55086 </t>
    </r>
    <r>
      <rPr>
        <sz val="11"/>
        <color rgb="FFFF0000"/>
        <rFont val="Times New Roman"/>
        <family val="1"/>
        <charset val="186"/>
      </rPr>
      <t>(jādod jauns kods)</t>
    </r>
  </si>
  <si>
    <t>Individuāls fizioterapeita un fizioterapeita asistenta darbs baseinā ar zīdaini un agrīna vecuma bērnu ar psihomotorās attīstības aizturi un perifērās nervu sistēmas bojājumiem līdz 30 minūtēm</t>
  </si>
  <si>
    <t>Individuāls fizioterapeita un fizioterapeita asistenta darbs ar pacientu baseinā (fizioterapeits baseinā)</t>
  </si>
  <si>
    <t>Fizioterapeita un fizioterapeita asistenta darbs ar pacientiem baseinā, grupā 3–8 cilvēki (fizioterapeits ārpus baseina (norāda par katru pacientu grupā))</t>
  </si>
  <si>
    <r>
      <t xml:space="preserve">55082
</t>
    </r>
    <r>
      <rPr>
        <sz val="11"/>
        <color rgb="FFFF0000"/>
        <rFont val="Times New Roman"/>
        <family val="1"/>
        <charset val="186"/>
      </rPr>
      <t>(jādod jauns kods)</t>
    </r>
  </si>
  <si>
    <r>
      <t xml:space="preserve">55085
</t>
    </r>
    <r>
      <rPr>
        <sz val="11"/>
        <color rgb="FFFF0000"/>
        <rFont val="Times New Roman"/>
        <family val="1"/>
        <charset val="186"/>
      </rPr>
      <t>(jādod jauns kods)</t>
    </r>
  </si>
  <si>
    <t>Turpmāk nav plānots atsevišķi izdalīt baseina tarifu zīdaiņiem, bet gan apmaksāt konkrētu nodarbības garumu. Finanšu ietekmes aprēķinu veikšanas nolūkos viens no jaunajiem tarifiem pretnostatīts esošajai manipulācijai 55082 un otrs - 55085.</t>
  </si>
  <si>
    <t>Manipulācijas pārrēķins jau veikts 2019.gadā, ņemot vērā datus no vairākiem iesniedzējiem. Skatīt darblapā "Pārrēķinātās manipulācijas". Pašreiz tiek izskatīta iespēja atsevišķu manipulāciju izveidei lielajiem baseiniem un pieprasīta papildu informācija no iesniedzēja.</t>
  </si>
  <si>
    <t>Plānots esošo manipulāciju 55086 "Fizioterapeita un fizioterapeita asistenta darbs ar pacientiem baseinā, grupā 3–8 cilvēki (fizioterapeits ārpus baseina (norāda par katru pacientu grupā))" dzēst un tās vietā veidot divas jaunas manipulācijas (atkarībā no pacientu grupas lieluma).
Manipulācijas pārrēķins jau veikts 2019.gadā, ņemot vērā datus no vairākiem iesniedzējiem. Skatīt darblapā "Pārrēķinātās manipulācijas". Pašreiz tiek izskatīta iespēja atsevišķu manipulāciju izveidei lielajiem baseiniem un pieprasīta papildu informācija no iesniedzēja.</t>
  </si>
  <si>
    <t>Intravenozā zāļu Radium Ra 223 dichloridum ievade (bez zāļu vērtības)</t>
  </si>
  <si>
    <t>Piemaksa par medikamentu Radium Ra 223 dihydrochloride</t>
  </si>
  <si>
    <t>Manipulāciju apmaksā pacientiem ar diagnozi  C61; pēc divām sist. terapijas līnijām; ar konsilija, kurā piedalās radiologs- terapeits, kā arī urologs, onkologs- ķīmijterapeits, lēmumu.</t>
  </si>
  <si>
    <t>Atbilstoši klīnisko pētījumu datiem ir pierādījumi par Xofigo® pielietošanas klīnisku ieguvumu pieaugušajiem, kuri slimo ar pret kastrāciju rezistentu prostatas vēzi un kuriem ir simptomātiskās metastāzes kaulos.</t>
  </si>
  <si>
    <t>Oficiāli vēl nav saņemts</t>
  </si>
  <si>
    <t>Sirolimus</t>
  </si>
  <si>
    <t>NGAL</t>
  </si>
  <si>
    <t>Digoksins</t>
  </si>
  <si>
    <t>Vankomicīns</t>
  </si>
  <si>
    <t>Gentamicīns</t>
  </si>
  <si>
    <t>Manipulācija 26.08.2020. iesniegta pārrēķinam arī no SIA "Rīgas Austrumu klīniskā universitātes slimnīca".</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</si>
  <si>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</si>
  <si>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</si>
  <si>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</si>
  <si>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</si>
  <si>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</si>
  <si>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</si>
  <si>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</si>
  <si>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</si>
  <si>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54008*</t>
  </si>
  <si>
    <t>54009*</t>
  </si>
  <si>
    <t>Operāciju un biopsiju materiāla apstrāde, ieguldīšana parafīna blokos, preparātu izgatavošana, ielikšana arhīvā un mikroskopiska izmeklēšana 11-20 preparātiem.Visu veida ļaundabīgi audzēji neatkarīgi no preparātu skaita. Endoskopiju laikā iegūtais materiāls: kuņģa- zarnu trakta biopsijas, bronhu biopsijas, balsenes, mutes dobuma, aizdegunes biopsijas. Biopsiju materiāls no ādas ļaundabīgu audzēju gadījumos, transrektālās prostatas, transtorakālas plaušu, artroskopijas  biopsijas.
Biopsiju un operācijas materiāla izmeklēšana ar histoķīmiskām metodēm: Gimzas, Kongo-red, PAS, PASM, Grocot, Alciān- zilais, Masson, Van Gieson un citas histoķīmiskas metodes neatkarīgi no preperātu skaita.</t>
  </si>
  <si>
    <t>54010*</t>
  </si>
  <si>
    <t>Operāciju un biopsijas materiāla apstrāde, ieguldīšana parafīna blokos, preparātu izgatavošana, ielikšana arhīvā un mikroskopiska izmeklēšana 21-39  preparātiem.  Intraoperatīva (cito!) diagnostika.
Biopsiju materiāls no endokrīniem orgāniem, sēkliniekiem, olnīcām, aknām, krūts dziedzera, aizkuņģa dziedzera, plaušu criobiopsijas, urīnpūšļa, nierēm ļaundabīgu audzēju gadījumos, centrālās nervu sistēmas, sirds endokarda, muskuļu, limfmezglu, kaulu smadzeņu trepānbiopsijas, fusion biopsijas.
Ādas ”punch” biopsijas dermatožu gadījumos. Video asistētas torakoskopijas materiāls intersticiālu plaušu saslimšanu gadījumos. Acs operācijas materiāls.
Iepriekšminēto biopsiju un operācijas materiāla histoķīmiska izmeklēšana: Gimzas, Kongo-red, PAS, PASM, Grocot, Alciān- zilais, Masson, Van Gieson un citas histoķīmiskas metodes neatkarīgi no preperātu skaita un citi (sevišķi sarežģīti morfoloģiski izmeklējumi)</t>
  </si>
  <si>
    <t>Operāciju un biopsiju materiāla primāra apstrāde, mikroskopiska izmeklēšana, ielikšana blokos, preparātu izgatavošana un histoloģiskā diagnostika, ielikšana arhīvā, plašu multiorgānu operāciju gadījumi (vairāk par 40 mikropreparātiem)</t>
  </si>
  <si>
    <t>Jaunas manipulācijas aprēķins</t>
  </si>
  <si>
    <t>Piemaksa par Botulīna toksīna (Botulinum toxin) lietošanu par katrām 25 vienībām</t>
  </si>
  <si>
    <t>Centralizēta citostatisko medikamentu šķīdināšana slēgta tipa aptiekas telpās izmantojot automatizēto zāļu jaukšanas iekārtu Kiro Oncology</t>
  </si>
  <si>
    <t>Centralizēta citostatisko medikamentu šķīdināšana  slēgta tipa aptiekas telpās laminārās plūsmas skapī</t>
  </si>
  <si>
    <t>Latvijas Radiologu asociācija</t>
  </si>
  <si>
    <t>Manipulāciju plānots sadalīt atbilstoši izmeklējuma lokācijai</t>
  </si>
  <si>
    <t>Uropoētiskās sistēmas ultrasonogrāfija</t>
  </si>
  <si>
    <t>Muskuloskeletālā ultrasonogrāfija</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</si>
  <si>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</si>
  <si>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</si>
  <si>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Neirosonogrāfija zīdaiņiem (caur avotiņu vai transkraniāli)</t>
  </si>
  <si>
    <t>Piemaksa manipulācijām 50696, 50697, 50698, 50699, 50700, 50709, 50720–50724, 17120 un 18045 par izmeklējuma veikšanu ar US aparātiem vērtībā līdz 69 999 euro. Manipulāciju nenorāda, ja US aparāta iegādes vērtība ir zem 15 000 euro</t>
  </si>
  <si>
    <t>Piemaksa manipulācijām 50696–50700, 50709, 50720–50724 un 17120, 18045 par izmeklējuma veikšanu ar US aparātiem vērtībā virs 70 000 euro</t>
  </si>
  <si>
    <t>Multiplās sklerozes pacientu novērošana un terapijas efektivitātes izvērtēšana pēc EDSS skalas</t>
  </si>
  <si>
    <t>Manipulācija tiek izmantota multiplās sklerozes diagnosticēšanas brīdī, lai izvērtētu pacienta funkcionālo stāvokli un visos klīniskajos pētījumos, kuros tiek izvērtēta medikamentu lietošanas efektivitāte multiplās sklerozes pacientiem. Pakalpojums attiecināms un izmantojams tikai multiplas sklerozes pacientu stāvokļa un terapijas efektivitātes izvērtēšanai. Jaunais pakalpojums attiecināms tikai uz ierobežotu konkrētu pacientu grupu ar diagnozes kodu multiplā skleroze G35</t>
  </si>
  <si>
    <t>07.08.2020.</t>
  </si>
  <si>
    <t>Galvas, deguna blakusdobumu vai kakla mīksto audu CT bez kontrastēšanas</t>
  </si>
  <si>
    <t>50515</t>
  </si>
  <si>
    <t>50521</t>
  </si>
  <si>
    <t>50546</t>
  </si>
  <si>
    <t>50609</t>
  </si>
  <si>
    <t>50605</t>
  </si>
  <si>
    <t>50606</t>
  </si>
  <si>
    <t>50629</t>
  </si>
  <si>
    <t>50630</t>
  </si>
  <si>
    <t>Piemaksa manipulācijām 50609–50612 par izmeklējumu veikšanu ar CT aparātu no 16 līdz 64 slāņiem (neieskaitot), par katru nākamo sēriju</t>
  </si>
  <si>
    <t>Piemaksa manipulācijām 50609–50612 un 50614 par izmeklējumu veikšanu ar CT aparātu, sākot no 64 slāņiem, par katru nākamo sēriju.</t>
  </si>
  <si>
    <t>Piemaksa manipulācijām 50509, 50515, 50521, 50529, 50531, 50504 un 50542 par izmeklējuma veikšanu ar CT aparātu no 16 līdz 64 slāņiem (neieskaitot). Piemaksu manipulācijai 50504 apmaksā vienu reizi vienam izmeklējumam</t>
  </si>
  <si>
    <t>Piemaksa manipulācijām 50509, 50515, 50521, 50529, 50531, 50539, 50504, 50540 un 50542 par izmeklējuma veikšanu ar CT aparātu, sākot no 64 slāņiem. Piemaksu manipulācijai 50504 apmaksā vienu reizi vienam izmeklējumam</t>
  </si>
  <si>
    <t>Galvas, deguna blakusdobuma vai kakla mīksto audu CT ar i/v kontrastēšanu, par katru nākamo sēriju</t>
  </si>
  <si>
    <t>CT kvantitatīvā osteodensitometrija</t>
  </si>
  <si>
    <t>Krūšu kurvja CT bez kontrastēšanas</t>
  </si>
  <si>
    <t>Vēdera dobuma, mazā iegurņa CT bez kontrastēšanas</t>
  </si>
  <si>
    <t>Asins piliena paņemšana jaundzimušo skrīninga veikšanai (pašreiz tiek izmantota manipulācija 40006, nepieciešams to aizvietot ar speciāli aprēķinātu manipulāciju)</t>
  </si>
  <si>
    <t>Nosaukuma precizējums: "Piemaksas manipulācijām 23047, 23066 par krūts implanta lietošanu."</t>
  </si>
  <si>
    <t>Plastiskā (rekonstruktīvā un plaukstas) ķirurģija, izmantojot optisko palielinājumu</t>
  </si>
  <si>
    <r>
      <t xml:space="preserve">Manipulācija 30012 ietvers sevī arī manipulāciju 30006; attiecīgi šī manipulācija </t>
    </r>
    <r>
      <rPr>
        <b/>
        <sz val="11"/>
        <color theme="1"/>
        <rFont val="Times New Roman"/>
        <family val="1"/>
        <charset val="186"/>
      </rPr>
      <t>pēc 30012 pārrēķina veikšanas</t>
    </r>
    <r>
      <rPr>
        <sz val="11"/>
        <color theme="1"/>
        <rFont val="Times New Roman"/>
        <family val="1"/>
        <charset val="186"/>
      </rPr>
      <t xml:space="preserve"> var tikt svītrota.</t>
    </r>
  </si>
  <si>
    <t>Informācija atjaunota 26.10.2020.</t>
  </si>
  <si>
    <t>Šajā darblapā apkopota informācija par jaunajām manipulācijām, kas šobrīd tiek izvērtētas, un spēkā esošām manipulācijām, kuru tarifi/apmaksas nosacījumi tiek pārskatīti.</t>
  </si>
  <si>
    <t>Latvijas Amerikas acu centrs;
Rīgas Austrumu klīniskā universitātes slimnīca;
Bērnu klīniskā universitātes slimnīca;
Paula Stradiņa klīniskā universitātes slimnīca;
Rīgas 1.slimnīca;
Latvijas Acu ārstu asociācija;
Veselības centru apvienība</t>
  </si>
  <si>
    <t>17271, 17082, 17101, 17307*, 17304*, 17300*, 17228*, 17229*, 17323*, 17303, 17254, 17233, 17256, 17270, 17272</t>
  </si>
  <si>
    <t>Intraokulāra lēcas implantācija mugurējā kamerā; Biomikrooftalmoskopija (ar Goldmaņa lēcu) abām acīm un rezultātu salīdzinoša izvērtēšana; Tonometrija abām acīm; Piemaksa manipulācijai 17304 par vitrektomijas vienreizējās lietošanas komplekta lietošanu; Vitreālā ķirurģija (caur pars plana); Sklēras baklings ar implantātu vai sklēras cirklāža; Radzenes kārtainā transplantācija; Radzenes totāla transplantācija; Donora materiāla sagatavošana radzenes transplantācijai; Sklēras baklings ar intravitreālo operāciju; Kataraktas ekstrakcija ar priekšējo vitrektomiju un intraokulāras lēcas implantāciju; Acs priekšējās kameras atvēršana, izskalošana un/vai atkal atjaunošana ar šuvju uzlikšanu; Ekstrakapsulāra kataraktas ekstrakcija, izmantojot irigāciju–aspirāciju ar lēcas vērtību (apmaksā, tikai ja veic ambulatori vai dienas stacionārā. Diennakts stacionārā apmaksā, ja pacientam kontrindikāciju dēļ nav iespējams veikt dienas stacionārā); Intraokulāra lēcas implantācija priekšējā kamerā; Intraokulāras lēcas izņemšana vai pārvietošana</t>
  </si>
  <si>
    <t>Pārrēķins tiek veikts oftalmoloģijas manipulāciju pārrēķina ietvaros.</t>
  </si>
  <si>
    <t>Manipulācija 30013 (pārrēķinātais tarifs apstiprināts ar 01.01.2020.) apvieno kodus 30010 un 30011; attiecīgi šo manipulāciju var svītrot ar nākamajiem grozījumiem sarakstā.</t>
  </si>
  <si>
    <t>Manipulācijas pārrēķins jau ir veikts 2019.gadā, tā atrodama arī šī faila darblapā "Pārrēķinātas manipulācijas". Nākotnē nepieciešams izdalīt divas manipulācijas - mākslīgā plaušu ventilācija mājās bērniem (pie "Pārrēķinātās manipulācijas", iekļauti tikai ārstniecības līdzekļi) un šis pats pakalpojums tikai pieaugušiem pacientiem (iekļaujot arī ierīču nolietojumu).</t>
  </si>
  <si>
    <r>
      <t>Papildus manip.tarifam nepieciešamais finansē</t>
    </r>
    <r>
      <rPr>
        <sz val="11"/>
        <rFont val="Times New Roman"/>
        <family val="1"/>
        <charset val="186"/>
      </rPr>
      <t xml:space="preserve">jums </t>
    </r>
    <r>
      <rPr>
        <sz val="9"/>
        <rFont val="Times New Roman"/>
        <family val="1"/>
        <charset val="186"/>
      </rPr>
      <t>(piemēram, dienas stac.gultasdiena; reizē norādāmās manipulācijas)</t>
    </r>
    <r>
      <rPr>
        <sz val="11"/>
        <rFont val="Times New Roman"/>
        <family val="1"/>
        <charset val="186"/>
      </rPr>
      <t>, eiro</t>
    </r>
  </si>
  <si>
    <r>
      <t xml:space="preserve">* - ar zvaigznīti tiek apzīmētas manipulācijas, kas tiek ņemtas vērā DRG pakalpojumu maksājuma aprēķināšanā un viena pacienta ārstēšanas tarifu iezīmētajās programmās aprēķināšanā </t>
    </r>
    <r>
      <rPr>
        <b/>
        <sz val="11"/>
        <color theme="5" tint="-0.249977111117893"/>
        <rFont val="Times New Roman"/>
        <family val="1"/>
        <charset val="186"/>
      </rPr>
      <t>stacionāriem</t>
    </r>
  </si>
  <si>
    <r>
      <t xml:space="preserve">** - ar divām zvaigznītēm tiek apzīmētas manipulācijas, kas </t>
    </r>
    <r>
      <rPr>
        <b/>
        <sz val="11"/>
        <color theme="5" tint="-0.249977111117893"/>
        <rFont val="Times New Roman"/>
        <family val="1"/>
        <charset val="186"/>
      </rPr>
      <t>stacionāriem</t>
    </r>
    <r>
      <rPr>
        <sz val="11"/>
        <color theme="5" tint="-0.249977111117893"/>
        <rFont val="Times New Roman"/>
        <family val="1"/>
        <charset val="186"/>
      </rPr>
      <t xml:space="preserve"> tiek apmaksātas pēc fakta</t>
    </r>
  </si>
  <si>
    <t>Papildu informācija atrodama Dienesta tīmekļa vietnē http://www.vmnvd.gov.lv/: Līgumpartneriem &gt; Līgumu dokumenti &gt; Pakalpojumu tarifi</t>
  </si>
  <si>
    <t>Šajā darblapā apkopota informācija par esošām manipulācijām, kam veikts esošā tarifa pārrēķins.</t>
  </si>
  <si>
    <t>1 līdz 3</t>
  </si>
  <si>
    <t>Manipulācijā iekļaujas 4 līdz šim izmantotās manipulācijas, kurām jau ir paredzēts finansējums 43775 eur/gadā. Attiecīgi šo finansējumu mīnuso no kopējās ietekmes.</t>
  </si>
  <si>
    <t>Manipulācija tiek apmaksāta pacientiem ar diagnozes kodu G35. Nav norādāma kopā ar 11025, 11035, 11036, 11037 manipulācijām. Manipulācija tiek apmaksāta, ja pacienta izvērtēšanu veic sertificēts ārsts neirologs (P 20) pēc pacientu simptomu izvērtēšanas skalas EDSS (Expanded Disability Status Scale) pamatprincipiem. Rezultātu izvērtējumam un atzinumam jābūt iekļautam medicīniskajā dokumentācijā.</t>
  </si>
  <si>
    <t>Manipulācija klasificējama kā operācija, tāpēc līdzmaksājums 4.00 euro. Pirmajā gadā varētu plānot  mazāku pacientu skaitu, ja netiktu piešķirts viss nepieciešamais finansējums.</t>
  </si>
  <si>
    <t>Pacientu skaits ar laiku var pieaugt. 1.gadā  - 5, 2.gadā - 10, 3.gadā -20, 4.gadā - 30 pacienti, līdz ar to finanšu ietekme pieaugs.</t>
  </si>
  <si>
    <t>Jāpārliecinās, vai nav nepieciešamas izmaiņas noteikumu 6.pielikumā viena pacienta ārstēšanas programmu tarifos.</t>
  </si>
  <si>
    <t>atkarībā no medikamenta, ko lieto</t>
  </si>
  <si>
    <t>tikai morfīna lietotājiem - 40 manip.;
jauktiem - 20 manip</t>
  </si>
  <si>
    <t>tikai morfīna lietotājiem 6 uzpildes gadā, katrai uzpildei 40 manip.;
jauktiem 6 uzpildes gadā - katrai 20 manip.</t>
  </si>
  <si>
    <t xml:space="preserve">Tiks precizēts, ieviešot pakalpojumu. </t>
  </si>
  <si>
    <t xml:space="preserve">Plānotā pacientu kopējā skaita sadalījums:
60% morfīna sūkņi (vienā uzpildē izmanto 40 ml morfīna - tātad 40 1ml apmulas);
30% baklofēna sūkņi (vienā uzpildē izmanto 40 ml baklofēna, tatad 2 20ml ampulas);
10% jauktie sūkņi (vienā uzpildē izmanto 20 ml morfīna un 20 ml baklofēna).
2021.gadā plānoti 6 morfīna lietotāji, 3 baklofēna un viens ar jaukto.
2022.gadā no 20 pacientiem plānoti 12 morfīna, 6 baklofēna, 2 jauktie.
2023.gadā plānoti 18 morfīna, 9 baklofēna, 3 jauktie. </t>
  </si>
  <si>
    <t>1.gada izmēģinājumiem (plānoti 10 kopā; sadalījums izskaidrots pie Piezīmēm)</t>
  </si>
  <si>
    <t>1.gada implantācijām (pirmā uzpilde līdz ar operāciju) (plānotas 10 kopā; sadalījums izskaidrots pie Piezīmēm)</t>
  </si>
  <si>
    <t>1.gada uzpildēm (plānojam kopā 13 pacientus - no tiem 3 iepriekšējie, kuriem līdzekļi šim jau ir paredzēti, + 10 jaunie kopā; sadalījums izskaidrots pie Piezīmēm)</t>
  </si>
  <si>
    <t>tikai baklofēna lietotājiem - 2 manip.;
jauktiem - 1 manip.</t>
  </si>
  <si>
    <t>tikai baklofēna lietotājiem 6 uzpildes gadā, katrai uzpildei 2 manip.;
jauktiem - 6 uzpildes katrai 1 manip.</t>
  </si>
  <si>
    <t>1.gada izmēģinājumiem (plānoti 10)</t>
  </si>
  <si>
    <t>1.gada implantācijām (pirmā uzpilde līdz ar operāciju) (plānotas 10)</t>
  </si>
  <si>
    <t>1.gada uzpildēm (plānojam kopā 13 pacientus - no tiem 3 iepriekšējie, kuriem līdzekļi šim jau ir paredzēti, + 10 jaunie)</t>
  </si>
  <si>
    <t>1.gads
1.gadā 3 jau esošie + 10, kuriem tiek veikta implantācija; kopā 13. Esošajiem 3 pacientiem finansējums jau tiek plānots ik gadu, tiem papildu līdzekļi nav nepieciešami. Uzpilde tiek veikta ambulatoras vizītes laikā. Papildus apmaksājams ambulatoras vizītes aprūpes epizodes tarifs. Tarifs algologam - 12.05 EUR. Vidēji 4-8 reizes gadā tiek veikta uzpilde.
Katrai uzpildei nepieciešams savs uzpildes komplekts.</t>
  </si>
  <si>
    <t>Sterilas magnētiskās zondes izmantošana, pielietojot intrakraniālo neironavigāciju</t>
  </si>
  <si>
    <t xml:space="preserve">Spinālā katetra un spināli ievadāmo medikamentu ievadīšanas izmēģinājums pirms spinālās injekcijas ierīces implantācijas </t>
  </si>
  <si>
    <t>Izmēģinājumu paredzam stacionārā - divas TOS gultasdienas (tarifs EUR 87.91). Katru gadu plānoti 10 izmēģinājumi.</t>
  </si>
  <si>
    <t>Tiks precizēts, ieviešot pakalpojumu.</t>
  </si>
  <si>
    <t xml:space="preserve">Spinālā katetra un spinālās injekcijas ierīces implantācija intratekālo medikamentu ievadīšanai </t>
  </si>
  <si>
    <t>Ārstēšanās vidēji 7 dienas stacionārā (TOS stacionāra gultasdienas tarifs EUR 87.91). Papildu izmaksas par sūkņiem (ko apmaksā pēc rēķiniem) - aptuveni EUR 15039 katram (saskaņā ar 2017.gada rēķinu no TOS). Katru gadu plānotas 10 implantācijas operācijas.</t>
  </si>
  <si>
    <t>Tarifs, iespējams, vēlreiz tiks pārskatīts, ja tiks saņemts speciālistu iesniegums.</t>
  </si>
  <si>
    <t>Intratekālo medikamentu ievadīšanas sūkņa rezervuāra uzpildīšana</t>
  </si>
  <si>
    <t>2021.gads
2021.gadā 3 jau esošie + 10, kuriem tiek veikta implantācija; kopā 13. Vidēji 4-8 reizes gadā tiek veikta uzpilde.</t>
  </si>
  <si>
    <t xml:space="preserve">Intratekālo medikamentu ievadīšanas sūkņa programmēšana </t>
  </si>
  <si>
    <t xml:space="preserve">Spinālā katetra un spinālās injekcijas ierīces intratekālo medikamentu ievadīšanai maiņa </t>
  </si>
  <si>
    <t>2021.gads
2021.gadā 3 jau esošie + 10, kuriem tiek veikta implantācija; kopā 13. Vidēji 4-8 reizes gadā tiek veikta uzpilde, tajā skaitā veicot arī programmēšanu. Programmēšanu var būt nepieciešams veikt biežāk kā uzpildi. Attiecīgi ieplānotas vidēji 7 reizes katram pacientam.</t>
  </si>
  <si>
    <t>Veic ļoti reti - vidēji vienu reizi 3 līdz 7 gados vai arī gadījumos, ja radusies infekcija. Attiecīgi plānojama viena operācija 3 gadu periodā. Papildu klāt pašas operācijas tarifam 7 TOS gultasdienas stacionārā un sūkņa izmaksas (līdzīgi kā ievietošanas operācijai).</t>
  </si>
  <si>
    <t>Proprocija amb/stac paņemta no statistikas par 2019.gadu par manipulāciju 54011.</t>
  </si>
  <si>
    <t>Saskaņā ar plānoto jauno manipulācijas nosaukumu - manipulāciju būs atļauts norādīt tik reizes, cik komisijā ir eksperti. Ņemot vērā VSIA "RPNC", VSIA "Strenču psihoneiroloģiskā slimnīca" un VSIA "Daugavpils psihoneiroloģiskā slimnīca" iesniegto informāciju, manipulācijas nosaukuma maiņai nav paredzama nozīmīga finanšu ietekme, jo situācijas, kad ekspertīzi veic vairāk nekā divi eksperti, ir ļoti retas. Vidēji - 2% gadījumu. Šis ņemts vērā, veicot nepieciešamā finansējuma aprēķinu.</t>
  </si>
  <si>
    <t>Skatīt darblapu "Jaunas manipulācijas"</t>
  </si>
  <si>
    <t>Skatīt darblapu "Citas izmaiņas"</t>
  </si>
  <si>
    <t>Lokāli progresējoša nesīkšūnu plaušu vēža gēnu karte</t>
  </si>
  <si>
    <t>Precizējami! Pacienti ar lokāli progresējošu nesīkšūnu plaušu vēzi (C34, III stadija) ar paredzamo dzīves ilgumu vismaz 6 mēneši, Karnovska statusu ≥70.</t>
  </si>
  <si>
    <t>Vēža gēnu karte ir tests, ar kuru ir iespējams identificēt vairāk nekā 324 genoma alterācijas, kas ir atbildīgas par malignizācijas procesa attīstību. Ar vēža gēnu karti iegūst informāciju par audzēja genoma profilu, nesīkšūnu plaušu vēža gadījumā identificējot sekojošās gēnu mutācijas: ALK, EGFR, BRAF, RET, MET, ROS1, KRAS, NRAS, PDL1, HER2, MEK1, AKT1, PIK3CA, DDR2, PTEN. Papildus tam, ņemot vērā identificēto audzēja ģenētisko modifikāciju profilu, sniedz informāciju par šobrīd pieejamām visefektīvākajām terapijas iespējām konkrētam pacientam un aktuālajām klīnisko pētījumu programmām visā pasaulē, kurās piedaloties pacients var saņemt piemērotu ārstēšanu</t>
  </si>
  <si>
    <t>Mugurkaula krūšu-jostas daļas mugurējā stabilizācija bez laminektomijas</t>
  </si>
  <si>
    <t>Mugurkaula kakla daļas mugurējā stabilizācija</t>
  </si>
  <si>
    <t>tiks mainīts iepriekšējais nosaukums uz šo</t>
  </si>
  <si>
    <t>Ģenētika</t>
  </si>
  <si>
    <t>Mutāciju noteikšana ar nākamās paaudzes sekvenēšanu (NGS) onkoloģijas jomā</t>
  </si>
  <si>
    <t>SIA "Vigobot"</t>
  </si>
  <si>
    <t>Digitālā terapija rehabilitācijā pēc insulta un galvas traumas</t>
  </si>
  <si>
    <t>Parkinsona slimības motoro un nemotoro simptomu izvērtēšana, Parkinsona slimības, parkinsonisma un Parkinsona-plus sindromu diferenciāldiagnostika</t>
  </si>
  <si>
    <t>Izmeklējumam iepriekš iepriekš izmantoja 11008, 11028, 11035, 11036 manipulācijas, taču nav iespējams precizēt, cik kopā no šīm manipulācijām aizstās jaunā. Finanšu aprēķinā tas nav ierēķināts.</t>
  </si>
  <si>
    <t>Pakalpojums attiecināms tikai uz pacientiem ar diagnozes kodu G20., G21., G23. Nav norādāma kopā ar 11008, 11028, 11035, 11036 manipulācijām. Manipulācija tiek apmaksāta, ja pacienta izvērtēšanu veic sertificēts ārsts neirologs (P 20).</t>
  </si>
  <si>
    <t>Izmeklējums atbilst pilnai Parkinsonisma slimības klīniskās izmeklēšanas medicīniskai tehnoloģijai (MT 15-001), iekļaujot motoro un nemotoro (tajā skaitā ožas) simptomu pārbaudi. Manipulācija paredz pilnvērtīgu izmeklēšanu un simptomu izvērtēšanu dinamikā, balstoties uz Eiropā atzītu tehnoloģiju.</t>
  </si>
  <si>
    <t>Rīgas Stradiņa universitāte</t>
  </si>
  <si>
    <t>Saņemts, nosūtīts informatīvs e-pasts, drīz tiks uzsākta izskatīšana</t>
  </si>
  <si>
    <t>DNS nukleotīdu sekvence (bāzu secība) jebkurā kodējošā vai nekodējošā DNS rajonā - 1 fragmenta pārbaude/ viena patogēnu varianta pārbaude</t>
  </si>
  <si>
    <t>JAK2 gēna somatiskās mutācijas p.V617F noteikšana, izmantojot TAS-PCR (trīskāršo alēļu specifisko polimerāzes ķēdes reakciju)</t>
  </si>
  <si>
    <t>DNS nukleotīdu sekvence (bāzu secība) jebkurā kodējošā vai nekodējošā DNS rajonā - 12 fragmentu pārbaude, analizējamais reģions 2000-10000</t>
  </si>
  <si>
    <t xml:space="preserve">Apmaksā tikai SIA “Bērnu klīniskā universitātes slimnīca”
- uzņemšanas nodaļā
- observācijas nodaļā
- gadījumiem, kad jātestē esošie stacionētie pacienti. 
Uz ātrā testa rezultātiem nedrīkst balstīties pie bērna izrakstīšanas no stacionāra vai izsniedzot atļauju bērnu kolektīvu apmeklēšanai.
Apmaksā bērniem līdz 18 gadu vecumam.
</t>
  </si>
  <si>
    <t>Apmaksā tikai SIA “Bērnu klīniskā universitātes slimnīca”
- uzņemšanas nodaļā
- observācijas nodaļā
- gadījumiem, kad jātestē esošie stacionētie pacienti. 
Uz ātrā testa rezultātiem nedrīkst balstīties pie bērna izrakstīšanas no stacionāra vai izsniedzot atļauju bērnu kolektīvu apmeklēšanai.
Apmaksā bērniem līdz 18 gadu vecumam.</t>
  </si>
  <si>
    <t>Pateicoties skrīninga diagnostikai tiks maksimāli ātri noteikts infekcijai izraisītājs, kas rezultātā
- pateicoties laikus uzsāktiem epidemioloģiskiem pasākumiem samazināsies vīrusa infekcijas izplatīšanas risks ārstniecības iestādē;
- samazināsies šķidruma un elektrolītu zuduma risks pacientiem ar smago saslimšanas formu;
- netiks piemērota empīriskā antibakteriālā terapija līdz šīm nenoskaidrotas izcelsmes smago gastroenterītu gadījumos.</t>
  </si>
  <si>
    <t>Pateicoties skrīninga diagnostikai tiks maksimāli ātri noteikts infekcijas izraisītājs.
- pateicoties laikus uzsāktiem epidemioloģiskiem pasākumiem samazināsies vīrusa infekcijas izplatīšanas risks ārstniecības iestādē;
- samazināsies šķidruma un elektrolītu zuduma risks pacientiem ar smago saslimšanas formu;
- netiks piemērota empīriskā antibakteriālā terapija līdz šīm nenoskaidrotas izcelsmes smago gastroenterītu gadījumos.</t>
  </si>
  <si>
    <t>Imūnterapija (hiposensibilizācija) ar bišu, lapseņu indes alergēnu injekciju devas kāpināšanas fāzē (kāpināšanas shēma (konvencionāla)), ieskaitot alergēna vērtību ar Diater Hymenoptera Venom 1,2 ml N4</t>
  </si>
  <si>
    <t>Imūnterapija (hiposensibilizācija) ar bišu, lapseņu indes alergēnu injekciju devas kāpināšanas fāzē (Kāpināšanas shēma (ātrā)), ieskaitot alergēna vērtību ar Diater Hymenoptera Venom 1,2 ml N4</t>
  </si>
  <si>
    <t>Imūnterapija (hiposensibilizācija) ar bišu, lapseņu indes alergēnu injekciju uzturošās devas fāzē, ieskaitot alergēna vērtību ar Diater Hymenoptera Venom 1,2 ml N4</t>
  </si>
  <si>
    <t>1. gadā - 3 pacienti - finans. 1059 EUR  2. gadā - 4 pacienti -finans. 1294 EUR, 3. gadā - 3 pacienti - 1059 EUR, utt.</t>
  </si>
  <si>
    <t>1. gadā - 0 pacienti - finans. 0 EUR  
2. gadā - 4 pacienti -finans. 3593 EUR, 
3. gadā - 9 pacienti - 8084 EUR, utt.,
 4. gadā - 13 pac. - finans. 11677 EUR, 5. gadā - 18 pacienti -finans. 16168 EUR, 6. gadā - 18 pacienti - 16168 EUR, utt.</t>
  </si>
  <si>
    <t xml:space="preserve">ANAFILAKTISKĀ ŠOKA pacienti. BKUS </t>
  </si>
  <si>
    <t>Injekcijas ar bišu, lapseņu indi  ir vispārpieņemta un starptautiski atzīta ārstēšana. Metodes būtība ir dota tās definējumā; ilgstoša alergēna ievadīšana personām, kam kontakts ar alergēniem izraisa klīnisku un imunoloģisku panesamību pret ievadīto alergēnu terapijas laikā un  ilgi pēc terapijas pārtraukšanas, ļauj mazināt vai pārtraukt antialerģisko farmakoterapiju, aizkavē vai novērš slimības progresēšanu, uzlabo slimnieka dzīves kvalitāti. 
Galvenie ieguvumi ir sekojoši:
• Samazināsies neatliekamās medic. palīdzības izsaukumu skaits kā arī hospitalizēto un uzņemšanas nodaļās uz novērošanu atstāto pacientu skaits.
• Normalizēsies pacientu dzīves kvalitāte.
• Samazināsies iespējamo komplikāciju skaits tiem pacientiem, kam ir sirds asinsvadu, neiroloģiskas saslimšanas, astma.
• Samazināsies izdevumi medikamentu iegādei, t.sk. arī par adrenalīna autoinjektora iegādi, kas nākotnē jādomā tiks kompensēts no valsts līdzekļiem.</t>
  </si>
  <si>
    <t>Nosūtīta vēstule 16.12.2020 ZVA NR. 16-7/18557/2020</t>
  </si>
  <si>
    <r>
      <rPr>
        <strike/>
        <sz val="11"/>
        <color theme="1"/>
        <rFont val="Times New Roman"/>
        <family val="1"/>
        <charset val="186"/>
      </rPr>
      <t>Abdominālā ultrasonogrāfija</t>
    </r>
    <r>
      <rPr>
        <sz val="11"/>
        <color theme="1"/>
        <rFont val="Times New Roman"/>
        <family val="1"/>
        <charset val="186"/>
      </rPr>
      <t xml:space="preserve">
Vēdera dobuma un retroperitoneālās telpas orgānu ultrasonogrāfija</t>
    </r>
  </si>
  <si>
    <t>Neiroķirurģija</t>
  </si>
  <si>
    <t>Ventrikuloperitoneostomija (bez šuntējošās iekārtas vērtības)</t>
  </si>
  <si>
    <t>Uzsākta izskatīšana</t>
  </si>
  <si>
    <t>Pulmonoloģija</t>
  </si>
  <si>
    <t>Automatizēts sešu minūšu staigāšanas tests</t>
  </si>
  <si>
    <t>Vidzemes slimnīca</t>
  </si>
  <si>
    <t>Piemaksa par Cell Saver (asins savācēju sistēmu) lietošanu</t>
  </si>
  <si>
    <t>Poligrāfija mājās</t>
  </si>
  <si>
    <t>Pašlaik tiek apmaksāta COVID-19 slimniekiem. Plānota apmaksāt līdz 30.06.2021</t>
  </si>
  <si>
    <t>Pašlaik tiek apmaksāta COVID-19 slimniekiem. Plānota apmaksāt līdz 30.06.2022</t>
  </si>
  <si>
    <t>Pašlaik tiek apmaksāta COVID-19 slimniekiem. Plānota apmaksāt līdz 30.06.2023</t>
  </si>
  <si>
    <t>Jauno manipulāciju tarifs līdz 31.12.2020, eiro</t>
  </si>
  <si>
    <t>Manipulāciju tarifs no 01.01.2021., eiro</t>
  </si>
  <si>
    <t>Pārrēķināto manipulāciju tarifs līdz 31.12.2020, eiro</t>
  </si>
  <si>
    <t>Pārrēķināto manipulāciju tarifs no 01.01.2021., eiro</t>
  </si>
  <si>
    <r>
      <t xml:space="preserve">60252 </t>
    </r>
    <r>
      <rPr>
        <i/>
        <sz val="10"/>
        <color rgb="FFFF0000"/>
        <rFont val="Times New Roman"/>
        <family val="1"/>
        <charset val="186"/>
      </rPr>
      <t>(jādod cits kods tikai BKUS lietošanai)</t>
    </r>
  </si>
  <si>
    <t>Mākslīgās plaušu ventilācijas iekārtas izmantošana pacientam, kuram mājās nepieciešama ilgstoša mākslīgā plaušu ventilācija, iekļauti tikai ārstniecības līdzekļi (par vienu dienu)</t>
  </si>
  <si>
    <t>Samaksa par šo manipulāciju tiek veikta tikai VSIA "Bērnu klīniskā universitātes slimnīca".</t>
  </si>
  <si>
    <t>Samaksa par parenterālās barošanas nodrošinājumu, ieskaitot barošanas maisījumu izmaksas, bērniem mājās. Norāda ne vairāk kā vienu reizi diennaktī vienam pacientam</t>
  </si>
  <si>
    <t>Tarifs no 01.01.2021., eiro</t>
  </si>
  <si>
    <t>Manipulācija izeidota no 50698</t>
  </si>
  <si>
    <t>Manipulācija izeidota no 50699</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</si>
  <si>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</si>
  <si>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</si>
  <si>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</si>
  <si>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</si>
  <si>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</si>
  <si>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Krūšukurvja un/vai pleiras telpas ultrasonogrāfija</t>
  </si>
  <si>
    <t>Sadalītās manipulācijas 50698 pārrēķins</t>
  </si>
  <si>
    <t>Sadalītās manipulācijas 50699 pārrēķins</t>
  </si>
  <si>
    <t>Sēklinieku ultrasonogrāfija</t>
  </si>
  <si>
    <t>Siekalu dziedzeru ultrasonogrāfija</t>
  </si>
  <si>
    <t>Zīdaiņa gūžu ultrasonogrāfija</t>
  </si>
  <si>
    <t>JAUNAS MANIPULĀCIJAS</t>
  </si>
  <si>
    <t>PĀRRĒĶINĀTAS MANIPULĀCIJAS</t>
  </si>
  <si>
    <t>Piemaksa par zāļu Dexmedetomidine hydrochloride (200 mcg/2ml) lietošanu</t>
  </si>
  <si>
    <t>CITAS MANIPULĀCIJU IZMAIŅAS</t>
  </si>
  <si>
    <t>Plānotais pacientu skaits gadā vai izmeklējumu skaits 2019. gadā</t>
  </si>
  <si>
    <t>IZSKATĪŠANAS PROCESĀ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</si>
</sst>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00"/>
  </numFmts>
  <fonts count="41"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sz val="11"/>
      <color rgb="FF000000"/>
      <name val="Times New Roman"/>
      <family val="1"/>
      <charset val="186"/>
    </font>
    <font>
      <sz val="11"/>
      <name val="Times New Roman"/>
      <family val="1"/>
      <charset val="186"/>
    </font>
    <font>
      <sz val="11"/>
      <color rgb="FFFF0000"/>
      <name val="Times New Roman"/>
      <family val="1"/>
      <charset val="186"/>
    </font>
    <font>
      <b/>
      <sz val="12"/>
      <color theme="1"/>
      <name val="Times New Roman"/>
      <family val="1"/>
      <charset val="186"/>
    </font>
    <font>
      <sz val="11"/>
      <color rgb="FF000000"/>
      <name val="Calibri"/>
      <family val="2"/>
      <charset val="186"/>
    </font>
    <font>
      <sz val="11"/>
      <color theme="1"/>
      <name val="Calibri"/>
      <family val="2"/>
      <scheme val="minor"/>
    </font>
    <font>
      <sz val="10"/>
      <name val="Arial"/>
      <family val="2"/>
      <charset val="186"/>
    </font>
    <font>
      <sz val="10"/>
      <color indexed="8"/>
      <name val="MS Sans Serif"/>
      <family val="2"/>
      <charset val="186"/>
    </font>
    <font>
      <i/>
      <sz val="12"/>
      <color theme="1"/>
      <name val="Times New Roman"/>
      <family val="1"/>
      <charset val="186"/>
    </font>
    <font>
      <u/>
      <sz val="11"/>
      <color theme="10"/>
      <name val="Calibri"/>
      <family val="2"/>
      <charset val="186"/>
      <scheme val="minor"/>
    </font>
    <font>
      <u/>
      <sz val="11"/>
      <color theme="10"/>
      <name val="Times New Roman"/>
      <family val="1"/>
      <charset val="186"/>
    </font>
    <font>
      <b/>
      <sz val="20"/>
      <color theme="1"/>
      <name val="Times New Roman"/>
      <family val="1"/>
      <charset val="186"/>
    </font>
    <font>
      <b/>
      <sz val="11"/>
      <color theme="1"/>
      <name val="Times New Roman"/>
      <family val="1"/>
      <charset val="186"/>
    </font>
    <font>
      <b/>
      <i/>
      <sz val="12"/>
      <color theme="1"/>
      <name val="Times New Roman"/>
      <family val="1"/>
      <charset val="186"/>
    </font>
    <font>
      <b/>
      <i/>
      <u/>
      <sz val="12"/>
      <color theme="10"/>
      <name val="Times New Roman"/>
      <family val="1"/>
      <charset val="186"/>
    </font>
    <font>
      <sz val="11"/>
      <color theme="5" tint="-0.249977111117893"/>
      <name val="Times New Roman"/>
      <family val="1"/>
      <charset val="186"/>
    </font>
    <font>
      <u/>
      <sz val="11"/>
      <color theme="10"/>
      <name val="Calibri"/>
      <family val="2"/>
      <scheme val="minor"/>
    </font>
    <font>
      <sz val="10"/>
      <color rgb="FFFF0000"/>
      <name val="Times New Roman"/>
      <family val="1"/>
      <charset val="186"/>
    </font>
    <font>
      <i/>
      <sz val="12"/>
      <color theme="5" tint="-0.249977111117893"/>
      <name val="Times New Roman"/>
      <family val="1"/>
      <charset val="186"/>
    </font>
    <font>
      <sz val="9"/>
      <color theme="1"/>
      <name val="Times New Roman"/>
      <family val="1"/>
      <charset val="186"/>
    </font>
    <font>
      <sz val="10"/>
      <name val="Times New Roman"/>
      <family val="1"/>
      <charset val="186"/>
    </font>
    <font>
      <sz val="10"/>
      <color theme="1"/>
      <name val="Times New Roman"/>
      <family val="1"/>
      <charset val="186"/>
    </font>
    <font>
      <sz val="10"/>
      <color rgb="FF000000"/>
      <name val="Times New Roman"/>
      <family val="1"/>
      <charset val="186"/>
    </font>
    <font>
      <u/>
      <sz val="9"/>
      <color rgb="FF000000"/>
      <name val="Times New Roman"/>
      <family val="1"/>
      <charset val="186"/>
    </font>
    <font>
      <sz val="9"/>
      <color rgb="FF000000"/>
      <name val="Times New Roman"/>
      <family val="1"/>
      <charset val="186"/>
    </font>
    <font>
      <sz val="9"/>
      <name val="Times New Roman"/>
      <family val="1"/>
      <charset val="186"/>
    </font>
    <font>
      <sz val="10"/>
      <name val="Arial"/>
      <family val="2"/>
      <charset val="204"/>
    </font>
    <font>
      <i/>
      <sz val="11"/>
      <color theme="1"/>
      <name val="Times New Roman"/>
      <family val="1"/>
      <charset val="186"/>
    </font>
    <font>
      <b/>
      <sz val="20"/>
      <color rgb="FFFF0000"/>
      <name val="Times New Roman"/>
      <family val="1"/>
      <charset val="186"/>
    </font>
    <font>
      <sz val="8"/>
      <name val="Times New Roman"/>
      <family val="1"/>
      <charset val="186"/>
    </font>
    <font>
      <b/>
      <sz val="11"/>
      <color theme="5" tint="-0.249977111117893"/>
      <name val="Times New Roman"/>
      <family val="1"/>
      <charset val="186"/>
    </font>
    <font>
      <b/>
      <u/>
      <sz val="11"/>
      <color theme="10"/>
      <name val="Times New Roman"/>
      <family val="1"/>
      <charset val="186"/>
    </font>
    <font>
      <sz val="8"/>
      <color theme="1"/>
      <name val="Times New Roman"/>
      <family val="1"/>
      <charset val="186"/>
    </font>
    <font>
      <b/>
      <sz val="9"/>
      <color indexed="81"/>
      <name val="Tahoma"/>
      <family val="2"/>
      <charset val="186"/>
    </font>
    <font>
      <sz val="9"/>
      <color indexed="81"/>
      <name val="Tahoma"/>
      <family val="2"/>
      <charset val="186"/>
    </font>
    <font>
      <strike/>
      <sz val="11"/>
      <color theme="1"/>
      <name val="Times New Roman"/>
      <family val="1"/>
      <charset val="186"/>
    </font>
    <font>
      <i/>
      <sz val="10"/>
      <color rgb="FFFF0000"/>
      <name val="Times New Roman"/>
      <family val="1"/>
      <charset val="186"/>
    </font>
    <font>
      <b/>
      <u/>
      <sz val="16"/>
      <color theme="1"/>
      <name val="Times New Roman"/>
      <family val="1"/>
      <charset val="186"/>
    </font>
  </fonts>
  <fills count="8">
    <fill>
      <patternFill patternType="none"/>
    </fill>
    <fill>
      <patternFill patternType="gray125"/>
    </fill>
    <fill>
      <patternFill patternType="solid">
        <fgColor rgb="FFFF9933"/>
        <bgColor indexed="64"/>
      </patternFill>
    </fill>
    <fill>
      <patternFill patternType="solid">
        <fgColor theme="0"/>
        <bgColor indexed="64"/>
      </patternFill>
    </fill>
    <fill>
      <patternFill patternType="solid">
        <fgColor rgb="FFFFCC9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32">
    <xf numFmtId="0" fontId="0" fillId="0" borderId="0"/>
    <xf numFmtId="0" fontId="1" fillId="0" borderId="0"/>
    <xf numFmtId="0" fontId="1" fillId="0" borderId="0"/>
    <xf numFmtId="0" fontId="8" fillId="0" borderId="0"/>
    <xf numFmtId="0" fontId="8" fillId="0" borderId="0"/>
    <xf numFmtId="0" fontId="9" fillId="0" borderId="0"/>
    <xf numFmtId="0" fontId="7" fillId="0" borderId="0" applyNumberFormat="0" applyFont="0" applyBorder="0" applyProtection="0"/>
    <xf numFmtId="0" fontId="7" fillId="0" borderId="0" applyNumberFormat="0" applyFont="0" applyBorder="0" applyProtection="0"/>
    <xf numFmtId="0" fontId="1" fillId="0" borderId="0"/>
    <xf numFmtId="0" fontId="1" fillId="0" borderId="0"/>
    <xf numFmtId="0" fontId="9" fillId="0" borderId="0"/>
    <xf numFmtId="0" fontId="10" fillId="0" borderId="0"/>
    <xf numFmtId="0" fontId="12" fillId="0" borderId="0" applyNumberForma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9" fillId="0" borderId="0" applyNumberFormat="0" applyFill="0" applyBorder="0" applyAlignment="0" applyProtection="0"/>
    <xf numFmtId="0" fontId="9"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0" fontId="9" fillId="0" borderId="0"/>
    <xf numFmtId="0" fontId="1" fillId="0" borderId="0"/>
    <xf numFmtId="0" fontId="1" fillId="0" borderId="0"/>
    <xf numFmtId="0" fontId="9" fillId="0" borderId="0"/>
    <xf numFmtId="0" fontId="8" fillId="0" borderId="0"/>
    <xf numFmtId="0" fontId="1" fillId="0" borderId="0"/>
    <xf numFmtId="0" fontId="29" fillId="0" borderId="0"/>
    <xf numFmtId="9" fontId="8" fillId="0" borderId="0" applyFont="0" applyFill="0" applyBorder="0" applyAlignment="0" applyProtection="0"/>
  </cellStyleXfs>
  <cellXfs count="311">
    <xf numFmtId="0" fontId="0" fillId="0" borderId="0" xfId="0"/>
    <xf numFmtId="0" fontId="0" fillId="0" borderId="0" xfId="0" applyBorder="1" applyAlignment="1">
      <alignment vertical="center"/>
    </xf>
    <xf numFmtId="0" fontId="0" fillId="0" borderId="0" xfId="0" applyBorder="1" applyAlignment="1">
      <alignment horizontal="center" vertical="center"/>
    </xf>
    <xf numFmtId="3" fontId="0" fillId="0" borderId="0" xfId="0" applyNumberFormat="1" applyBorder="1" applyAlignment="1">
      <alignment vertical="center"/>
    </xf>
    <xf numFmtId="0" fontId="0" fillId="0" borderId="0" xfId="0" applyBorder="1" applyAlignment="1">
      <alignment horizontal="left" vertical="center"/>
    </xf>
    <xf numFmtId="3" fontId="0" fillId="0" borderId="0"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2" fillId="0" borderId="1" xfId="0" applyFont="1" applyFill="1" applyBorder="1" applyAlignment="1">
      <alignment vertical="center" wrapText="1"/>
    </xf>
    <xf numFmtId="2" fontId="2" fillId="0" borderId="1" xfId="0" applyNumberFormat="1" applyFont="1" applyFill="1" applyBorder="1" applyAlignment="1">
      <alignment horizontal="center" vertical="center" wrapText="1"/>
    </xf>
    <xf numFmtId="0" fontId="2" fillId="0" borderId="0" xfId="0" applyFont="1" applyBorder="1" applyAlignment="1">
      <alignment vertical="center"/>
    </xf>
    <xf numFmtId="0" fontId="0" fillId="0" borderId="0" xfId="0" applyAlignment="1">
      <alignment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164" fontId="4" fillId="0" borderId="1" xfId="11" applyNumberFormat="1" applyFont="1" applyFill="1" applyBorder="1" applyAlignment="1" applyProtection="1">
      <alignment horizontal="center" vertical="center" wrapText="1"/>
      <protection locked="0"/>
    </xf>
    <xf numFmtId="3" fontId="2" fillId="0" borderId="1" xfId="0" applyNumberFormat="1" applyFont="1" applyFill="1" applyBorder="1" applyAlignment="1">
      <alignment horizontal="center" vertical="center" wrapText="1"/>
    </xf>
    <xf numFmtId="0" fontId="2" fillId="0" borderId="0" xfId="0" applyFont="1"/>
    <xf numFmtId="0" fontId="2" fillId="0" borderId="1" xfId="0" applyFont="1" applyFill="1" applyBorder="1" applyAlignment="1">
      <alignment horizontal="center" vertical="center" wrapText="1"/>
    </xf>
    <xf numFmtId="0" fontId="2" fillId="0" borderId="0" xfId="0" applyFont="1" applyAlignment="1">
      <alignment horizontal="left" indent="2"/>
    </xf>
    <xf numFmtId="0" fontId="11" fillId="0" borderId="0" xfId="0" applyFont="1" applyAlignment="1">
      <alignment horizontal="left" vertical="justify" wrapText="1"/>
    </xf>
    <xf numFmtId="0" fontId="2" fillId="0" borderId="0" xfId="0" applyFont="1" applyAlignment="1">
      <alignment vertical="justify"/>
    </xf>
    <xf numFmtId="0" fontId="16" fillId="0" borderId="0" xfId="0" applyFont="1" applyAlignment="1">
      <alignment vertical="justify"/>
    </xf>
    <xf numFmtId="0" fontId="2" fillId="0"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2" fontId="2" fillId="3" borderId="1"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horizontal="center" vertical="center" wrapText="1"/>
    </xf>
    <xf numFmtId="0" fontId="11" fillId="0" borderId="0" xfId="0" applyFont="1" applyFill="1" applyAlignment="1">
      <alignment horizontal="left"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xf>
    <xf numFmtId="0" fontId="3" fillId="3" borderId="1" xfId="0" applyFont="1" applyFill="1" applyBorder="1" applyAlignment="1">
      <alignment vertical="center" wrapText="1"/>
    </xf>
    <xf numFmtId="0" fontId="4" fillId="3" borderId="1" xfId="0" applyFont="1" applyFill="1" applyBorder="1" applyAlignment="1">
      <alignment horizontal="left" vertical="center" wrapText="1"/>
    </xf>
    <xf numFmtId="49" fontId="2" fillId="3" borderId="1" xfId="0" applyNumberFormat="1" applyFont="1" applyFill="1" applyBorder="1" applyAlignment="1">
      <alignment horizontal="center" vertical="center" wrapText="1"/>
    </xf>
    <xf numFmtId="3" fontId="2" fillId="3" borderId="4" xfId="0" applyNumberFormat="1" applyFont="1" applyFill="1" applyBorder="1" applyAlignment="1">
      <alignment horizontal="left" vertical="center" wrapText="1"/>
    </xf>
    <xf numFmtId="3" fontId="2" fillId="4" borderId="1" xfId="0" applyNumberFormat="1" applyFont="1" applyFill="1" applyBorder="1" applyAlignment="1">
      <alignment horizontal="center" vertical="center" wrapText="1"/>
    </xf>
    <xf numFmtId="0" fontId="21" fillId="0" borderId="0" xfId="0" applyFont="1" applyFill="1" applyAlignment="1">
      <alignment horizontal="left" vertical="center"/>
    </xf>
    <xf numFmtId="2" fontId="2" fillId="3" borderId="1"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49" fontId="4" fillId="0" borderId="1" xfId="4" applyNumberFormat="1" applyFont="1" applyFill="1" applyBorder="1" applyAlignment="1">
      <alignment vertical="center" wrapText="1"/>
    </xf>
    <xf numFmtId="0" fontId="2" fillId="0" borderId="1" xfId="0" applyFont="1" applyBorder="1" applyAlignment="1">
      <alignment vertical="center"/>
    </xf>
    <xf numFmtId="2" fontId="2" fillId="3" borderId="7"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4" fillId="3" borderId="1" xfId="0" applyNumberFormat="1" applyFont="1" applyFill="1" applyBorder="1" applyAlignment="1">
      <alignment horizontal="left" vertical="center" wrapText="1"/>
    </xf>
    <xf numFmtId="0" fontId="2"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left" vertical="center" wrapText="1"/>
    </xf>
    <xf numFmtId="3" fontId="4" fillId="3" borderId="1" xfId="0" applyNumberFormat="1" applyFont="1" applyFill="1" applyBorder="1" applyAlignment="1">
      <alignment horizontal="center" vertical="center" wrapText="1"/>
    </xf>
    <xf numFmtId="9" fontId="4" fillId="3" borderId="1" xfId="20" applyFont="1" applyFill="1" applyBorder="1" applyAlignment="1">
      <alignment horizontal="center" vertical="center" wrapText="1"/>
    </xf>
    <xf numFmtId="2" fontId="22" fillId="3"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3" fontId="2" fillId="4" borderId="6" xfId="0" applyNumberFormat="1" applyFont="1" applyFill="1" applyBorder="1" applyAlignment="1">
      <alignment horizontal="center" vertical="center" wrapText="1"/>
    </xf>
    <xf numFmtId="49" fontId="2" fillId="0" borderId="1" xfId="4" applyNumberFormat="1" applyFont="1" applyFill="1" applyBorder="1" applyAlignment="1">
      <alignment horizontal="center" vertical="center"/>
    </xf>
    <xf numFmtId="0" fontId="30" fillId="3" borderId="7" xfId="0"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2" fontId="20" fillId="3" borderId="4" xfId="0" applyNumberFormat="1" applyFont="1" applyFill="1" applyBorder="1" applyAlignment="1">
      <alignment horizontal="center" vertical="center" wrapText="1"/>
    </xf>
    <xf numFmtId="9" fontId="4" fillId="3" borderId="4" xfId="20" applyFont="1" applyFill="1" applyBorder="1" applyAlignment="1">
      <alignment horizontal="center" vertical="center" wrapText="1"/>
    </xf>
    <xf numFmtId="0" fontId="2" fillId="3" borderId="4" xfId="4" applyNumberFormat="1" applyFont="1" applyFill="1" applyBorder="1" applyAlignment="1">
      <alignment horizontal="center" vertical="center" wrapText="1"/>
    </xf>
    <xf numFmtId="0" fontId="4" fillId="3" borderId="1" xfId="10" applyFont="1" applyFill="1" applyBorder="1" applyAlignment="1">
      <alignment vertical="center" wrapText="1"/>
    </xf>
    <xf numFmtId="2" fontId="2" fillId="3" borderId="1" xfId="13" applyNumberFormat="1" applyFont="1" applyFill="1" applyBorder="1" applyAlignment="1">
      <alignment horizontal="center" vertical="center" wrapText="1"/>
    </xf>
    <xf numFmtId="2" fontId="2" fillId="3" borderId="4" xfId="4" applyNumberFormat="1" applyFont="1" applyFill="1" applyBorder="1" applyAlignment="1">
      <alignment horizontal="center" vertical="center" wrapText="1"/>
    </xf>
    <xf numFmtId="2" fontId="23" fillId="3" borderId="1" xfId="4" applyNumberFormat="1" applyFont="1" applyFill="1" applyBorder="1" applyAlignment="1">
      <alignment horizontal="center" vertical="center" wrapText="1"/>
    </xf>
    <xf numFmtId="0" fontId="2" fillId="3" borderId="1" xfId="4" applyFont="1" applyFill="1" applyBorder="1" applyAlignment="1">
      <alignment horizontal="center" vertical="center" wrapText="1"/>
    </xf>
    <xf numFmtId="9" fontId="4" fillId="3" borderId="4" xfId="21" applyFont="1" applyFill="1" applyBorder="1" applyAlignment="1">
      <alignment horizontal="center" vertical="center" wrapText="1"/>
    </xf>
    <xf numFmtId="3" fontId="4" fillId="3" borderId="4" xfId="4" applyNumberFormat="1" applyFont="1" applyFill="1" applyBorder="1" applyAlignment="1">
      <alignment horizontal="center" vertical="center" wrapText="1"/>
    </xf>
    <xf numFmtId="3" fontId="2" fillId="3" borderId="4" xfId="4" applyNumberFormat="1" applyFont="1" applyFill="1" applyBorder="1" applyAlignment="1">
      <alignment horizontal="center" vertical="center" wrapText="1"/>
    </xf>
    <xf numFmtId="3" fontId="4" fillId="3" borderId="4" xfId="4" applyNumberFormat="1" applyFont="1" applyFill="1" applyBorder="1" applyAlignment="1">
      <alignment horizontal="left" vertical="center" wrapText="1"/>
    </xf>
    <xf numFmtId="3" fontId="22" fillId="3" borderId="4" xfId="4" applyNumberFormat="1" applyFont="1" applyFill="1" applyBorder="1" applyAlignment="1">
      <alignment horizontal="left" vertical="center" wrapText="1"/>
    </xf>
    <xf numFmtId="3" fontId="4" fillId="3" borderId="1" xfId="4" applyNumberFormat="1" applyFont="1" applyFill="1" applyBorder="1" applyAlignment="1">
      <alignment horizontal="left" vertical="center" wrapText="1"/>
    </xf>
    <xf numFmtId="2" fontId="2" fillId="3" borderId="7" xfId="4" applyNumberFormat="1" applyFont="1" applyFill="1" applyBorder="1" applyAlignment="1">
      <alignment horizontal="center" vertical="center" wrapText="1"/>
    </xf>
    <xf numFmtId="0" fontId="2" fillId="3" borderId="1" xfId="4" applyNumberFormat="1" applyFont="1" applyFill="1" applyBorder="1" applyAlignment="1">
      <alignment horizontal="center" vertical="center" wrapText="1"/>
    </xf>
    <xf numFmtId="0" fontId="2" fillId="3" borderId="1" xfId="4" applyFont="1" applyFill="1" applyBorder="1" applyAlignment="1">
      <alignment horizontal="center" vertical="center"/>
    </xf>
    <xf numFmtId="0" fontId="2" fillId="3" borderId="1" xfId="4" applyFont="1" applyFill="1" applyBorder="1"/>
    <xf numFmtId="2" fontId="23" fillId="3" borderId="4" xfId="0" applyNumberFormat="1"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22" fillId="3" borderId="1" xfId="0" applyFont="1" applyFill="1" applyBorder="1" applyAlignment="1">
      <alignment horizontal="left" vertical="center" wrapText="1"/>
    </xf>
    <xf numFmtId="4" fontId="2" fillId="3" borderId="1" xfId="0" applyNumberFormat="1" applyFont="1" applyFill="1" applyBorder="1" applyAlignment="1">
      <alignment horizontal="center" vertical="center"/>
    </xf>
    <xf numFmtId="0" fontId="4" fillId="3" borderId="4" xfId="0" applyFont="1" applyFill="1" applyBorder="1" applyAlignment="1">
      <alignment horizontal="center" vertical="center" wrapText="1"/>
    </xf>
    <xf numFmtId="0" fontId="2" fillId="0" borderId="1" xfId="0" applyFont="1" applyBorder="1" applyAlignment="1">
      <alignment vertical="center" wrapText="1"/>
    </xf>
    <xf numFmtId="0" fontId="30"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0" borderId="4" xfId="0" applyFont="1" applyBorder="1" applyAlignment="1">
      <alignment vertical="center"/>
    </xf>
    <xf numFmtId="0" fontId="2" fillId="0" borderId="4" xfId="0" applyFont="1" applyBorder="1" applyAlignment="1">
      <alignment vertical="center" wrapText="1"/>
    </xf>
    <xf numFmtId="2" fontId="4" fillId="0" borderId="1" xfId="4" applyNumberFormat="1" applyFont="1" applyFill="1" applyBorder="1" applyAlignment="1">
      <alignment horizontal="center" vertical="center" wrapText="1"/>
    </xf>
    <xf numFmtId="2" fontId="2" fillId="0" borderId="1" xfId="2" applyNumberFormat="1" applyFont="1" applyFill="1" applyBorder="1" applyAlignment="1">
      <alignment horizontal="center" vertical="center"/>
    </xf>
    <xf numFmtId="0" fontId="2" fillId="3" borderId="4" xfId="0" applyFont="1" applyFill="1" applyBorder="1" applyAlignment="1">
      <alignment vertical="center"/>
    </xf>
    <xf numFmtId="0" fontId="2" fillId="3" borderId="4" xfId="0" applyFont="1" applyFill="1" applyBorder="1" applyAlignment="1">
      <alignment vertical="center" wrapText="1"/>
    </xf>
    <xf numFmtId="49" fontId="28" fillId="0" borderId="1" xfId="4" applyNumberFormat="1" applyFont="1" applyFill="1" applyBorder="1" applyAlignment="1">
      <alignment vertical="center" wrapText="1"/>
    </xf>
    <xf numFmtId="0" fontId="2" fillId="0" borderId="1" xfId="0" applyFont="1" applyBorder="1" applyAlignment="1">
      <alignment horizontal="center" vertical="center"/>
    </xf>
    <xf numFmtId="49" fontId="32" fillId="0" borderId="1" xfId="4" applyNumberFormat="1" applyFont="1" applyFill="1" applyBorder="1" applyAlignment="1">
      <alignment vertical="center" wrapText="1"/>
    </xf>
    <xf numFmtId="0" fontId="31" fillId="0" borderId="0" xfId="0" applyFont="1" applyFill="1" applyAlignment="1">
      <alignment vertical="center"/>
    </xf>
    <xf numFmtId="2" fontId="4" fillId="0" borderId="7" xfId="4" applyNumberFormat="1" applyFont="1" applyFill="1" applyBorder="1" applyAlignment="1">
      <alignment horizontal="center" vertical="center" wrapText="1"/>
    </xf>
    <xf numFmtId="3" fontId="2" fillId="0" borderId="1" xfId="0" applyNumberFormat="1" applyFont="1" applyFill="1" applyBorder="1" applyAlignment="1">
      <alignment horizontal="left" vertical="center" wrapText="1"/>
    </xf>
    <xf numFmtId="0" fontId="2" fillId="0" borderId="0" xfId="0" applyFont="1" applyFill="1"/>
    <xf numFmtId="0" fontId="4" fillId="3" borderId="1" xfId="8" applyFont="1" applyFill="1" applyBorder="1" applyAlignment="1" applyProtection="1">
      <alignment horizontal="left" vertical="center" wrapText="1"/>
      <protection locked="0"/>
    </xf>
    <xf numFmtId="16"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8" applyFont="1" applyFill="1" applyBorder="1" applyAlignment="1" applyProtection="1">
      <alignment horizontal="left" vertical="center" wrapText="1"/>
      <protection locked="0"/>
    </xf>
    <xf numFmtId="1" fontId="2" fillId="3" borderId="1" xfId="4" applyNumberFormat="1" applyFont="1" applyFill="1" applyBorder="1" applyAlignment="1">
      <alignment horizontal="center" vertical="center" wrapText="1"/>
    </xf>
    <xf numFmtId="164" fontId="2" fillId="3" borderId="1" xfId="11" applyNumberFormat="1" applyFont="1" applyFill="1" applyBorder="1" applyAlignment="1" applyProtection="1">
      <alignment horizontal="center" vertical="center" wrapText="1"/>
      <protection locked="0"/>
    </xf>
    <xf numFmtId="0" fontId="2" fillId="3" borderId="1" xfId="0" applyNumberFormat="1" applyFont="1" applyFill="1" applyBorder="1" applyAlignment="1">
      <alignment horizontal="left" vertical="center" wrapText="1"/>
    </xf>
    <xf numFmtId="0" fontId="2" fillId="3" borderId="1" xfId="0" applyFont="1" applyFill="1" applyBorder="1" applyAlignment="1">
      <alignment horizontal="left" vertical="center"/>
    </xf>
    <xf numFmtId="0" fontId="2" fillId="3" borderId="0" xfId="0" applyFont="1" applyFill="1" applyAlignment="1">
      <alignment horizontal="left" indent="2"/>
    </xf>
    <xf numFmtId="49" fontId="2" fillId="0" borderId="1" xfId="4"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2" fillId="3" borderId="1" xfId="4" applyFont="1" applyFill="1" applyBorder="1" applyAlignment="1">
      <alignment vertical="center"/>
    </xf>
    <xf numFmtId="3" fontId="2" fillId="0" borderId="1" xfId="0" applyNumberFormat="1" applyFont="1" applyFill="1" applyBorder="1" applyAlignment="1">
      <alignment vertical="center" wrapText="1"/>
    </xf>
    <xf numFmtId="3" fontId="2" fillId="3" borderId="4" xfId="0" applyNumberFormat="1" applyFont="1" applyFill="1" applyBorder="1" applyAlignment="1">
      <alignment vertical="center" wrapText="1"/>
    </xf>
    <xf numFmtId="3" fontId="2" fillId="3" borderId="4" xfId="4" applyNumberFormat="1" applyFont="1" applyFill="1" applyBorder="1" applyAlignment="1">
      <alignment vertical="center" wrapText="1"/>
    </xf>
    <xf numFmtId="3" fontId="2" fillId="3" borderId="1" xfId="0" applyNumberFormat="1" applyFont="1" applyFill="1" applyBorder="1" applyAlignment="1">
      <alignment vertical="center" wrapText="1"/>
    </xf>
    <xf numFmtId="3" fontId="22" fillId="0" borderId="1" xfId="0" applyNumberFormat="1" applyFont="1" applyFill="1" applyBorder="1" applyAlignment="1">
      <alignment horizontal="center" vertical="center" wrapText="1"/>
    </xf>
    <xf numFmtId="3" fontId="2" fillId="0" borderId="1" xfId="2" applyNumberFormat="1" applyFont="1" applyBorder="1" applyAlignment="1">
      <alignment horizontal="center" vertical="center"/>
    </xf>
    <xf numFmtId="4" fontId="2" fillId="0" borderId="1" xfId="0" applyNumberFormat="1" applyFont="1" applyFill="1" applyBorder="1" applyAlignment="1">
      <alignment horizontal="center" vertical="center" wrapText="1"/>
    </xf>
    <xf numFmtId="3" fontId="28" fillId="0" borderId="1" xfId="0" applyNumberFormat="1" applyFont="1" applyFill="1" applyBorder="1" applyAlignment="1">
      <alignment horizontal="center" vertical="center" wrapText="1"/>
    </xf>
    <xf numFmtId="0" fontId="28" fillId="3" borderId="4" xfId="0" applyFont="1" applyFill="1" applyBorder="1" applyAlignment="1">
      <alignment horizontal="center" vertical="center" wrapText="1"/>
    </xf>
    <xf numFmtId="2" fontId="28" fillId="3" borderId="4" xfId="0" applyNumberFormat="1" applyFont="1" applyFill="1" applyBorder="1" applyAlignment="1">
      <alignment horizontal="center" vertical="center" wrapText="1"/>
    </xf>
    <xf numFmtId="9" fontId="4" fillId="3" borderId="4" xfId="31" applyFont="1" applyFill="1" applyBorder="1" applyAlignment="1">
      <alignment horizontal="center" vertical="center" wrapText="1"/>
    </xf>
    <xf numFmtId="9" fontId="4" fillId="3" borderId="1" xfId="31" applyFont="1" applyFill="1" applyBorder="1" applyAlignment="1">
      <alignment horizontal="center" vertical="center" wrapText="1"/>
    </xf>
    <xf numFmtId="0" fontId="4" fillId="3" borderId="1" xfId="31" applyNumberFormat="1" applyFont="1" applyFill="1" applyBorder="1" applyAlignment="1">
      <alignment horizontal="center" vertical="center" wrapText="1"/>
    </xf>
    <xf numFmtId="9" fontId="4" fillId="3" borderId="1" xfId="20" applyFont="1" applyFill="1" applyBorder="1" applyAlignment="1">
      <alignment vertical="center" wrapText="1"/>
    </xf>
    <xf numFmtId="2" fontId="35" fillId="3" borderId="1" xfId="0" applyNumberFormat="1" applyFont="1" applyFill="1" applyBorder="1" applyAlignment="1">
      <alignment horizontal="center" vertical="center" wrapText="1"/>
    </xf>
    <xf numFmtId="9" fontId="4" fillId="3" borderId="4" xfId="0" applyNumberFormat="1" applyFont="1" applyFill="1" applyBorder="1" applyAlignment="1">
      <alignment horizontal="center" vertical="center" wrapText="1"/>
    </xf>
    <xf numFmtId="3" fontId="28" fillId="3" borderId="1" xfId="0" applyNumberFormat="1" applyFont="1" applyFill="1" applyBorder="1" applyAlignment="1">
      <alignment horizontal="left" vertical="center" wrapText="1"/>
    </xf>
    <xf numFmtId="2" fontId="28" fillId="3" borderId="1"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2" fontId="23" fillId="0" borderId="1" xfId="19" applyNumberFormat="1" applyFont="1" applyBorder="1" applyAlignment="1">
      <alignment horizontal="center" vertical="center"/>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6" fillId="3" borderId="0" xfId="0" applyFont="1" applyFill="1" applyAlignment="1">
      <alignment horizontal="justify" vertical="center" wrapText="1"/>
    </xf>
    <xf numFmtId="0" fontId="13" fillId="3" borderId="0" xfId="12" applyFont="1" applyFill="1" applyAlignment="1">
      <alignment horizontal="justify" vertical="top"/>
    </xf>
    <xf numFmtId="0" fontId="2" fillId="3" borderId="0" xfId="0" applyFont="1" applyFill="1"/>
    <xf numFmtId="0" fontId="11" fillId="3" borderId="0" xfId="0" applyFont="1" applyFill="1" applyAlignment="1">
      <alignment horizontal="justify" wrapText="1"/>
    </xf>
    <xf numFmtId="0" fontId="11" fillId="3" borderId="0" xfId="0" applyFont="1" applyFill="1" applyAlignment="1">
      <alignment horizontal="justify" vertical="top" wrapText="1"/>
    </xf>
    <xf numFmtId="0" fontId="6" fillId="3" borderId="0" xfId="0" applyFont="1" applyFill="1" applyAlignment="1">
      <alignment horizontal="justify" wrapText="1"/>
    </xf>
    <xf numFmtId="0" fontId="13" fillId="3" borderId="0" xfId="12" applyFont="1" applyFill="1" applyAlignment="1">
      <alignment horizontal="justify" vertical="top" wrapText="1"/>
    </xf>
    <xf numFmtId="0" fontId="11" fillId="3" borderId="0" xfId="0" applyFont="1" applyFill="1" applyAlignment="1">
      <alignment horizontal="justify" vertical="center" wrapText="1"/>
    </xf>
    <xf numFmtId="0" fontId="11" fillId="3" borderId="0" xfId="0" applyFont="1" applyFill="1" applyAlignment="1">
      <alignment horizontal="left" vertical="center" wrapText="1"/>
    </xf>
    <xf numFmtId="0" fontId="2" fillId="3" borderId="4" xfId="4" applyFont="1" applyFill="1" applyBorder="1" applyAlignment="1">
      <alignment horizontal="center" vertical="center"/>
    </xf>
    <xf numFmtId="0" fontId="2" fillId="3" borderId="4" xfId="4" applyFont="1" applyFill="1" applyBorder="1" applyAlignment="1">
      <alignment vertical="center" wrapText="1"/>
    </xf>
    <xf numFmtId="14" fontId="2" fillId="0" borderId="1" xfId="0" applyNumberFormat="1" applyFont="1" applyBorder="1" applyAlignment="1">
      <alignment horizontal="center" vertical="center"/>
    </xf>
    <xf numFmtId="3" fontId="2" fillId="0" borderId="4"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3" fontId="24" fillId="0" borderId="1" xfId="0" applyNumberFormat="1" applyFont="1" applyFill="1" applyBorder="1" applyAlignment="1">
      <alignment vertical="center" wrapText="1"/>
    </xf>
    <xf numFmtId="4" fontId="3" fillId="0" borderId="1" xfId="0" applyNumberFormat="1" applyFont="1" applyFill="1" applyBorder="1" applyAlignment="1">
      <alignment horizontal="center" vertical="center" wrapText="1"/>
    </xf>
    <xf numFmtId="9" fontId="2" fillId="0" borderId="4" xfId="2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2" fontId="2" fillId="6" borderId="1"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2" fontId="2" fillId="6" borderId="1" xfId="0" applyNumberFormat="1" applyFont="1" applyFill="1" applyBorder="1" applyAlignment="1">
      <alignment horizontal="center" vertical="center" wrapText="1"/>
    </xf>
    <xf numFmtId="2" fontId="2" fillId="6" borderId="4"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2" fontId="2" fillId="6" borderId="4" xfId="13" applyNumberFormat="1" applyFont="1" applyFill="1" applyBorder="1" applyAlignment="1">
      <alignment horizontal="center" vertical="center" wrapText="1"/>
    </xf>
    <xf numFmtId="2" fontId="2" fillId="6" borderId="4" xfId="0" applyNumberFormat="1" applyFont="1" applyFill="1" applyBorder="1" applyAlignment="1">
      <alignment horizontal="center" vertical="center"/>
    </xf>
    <xf numFmtId="2" fontId="2" fillId="6" borderId="7" xfId="4"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2" fontId="2" fillId="6" borderId="7" xfId="0" applyNumberFormat="1" applyFont="1" applyFill="1" applyBorder="1" applyAlignment="1">
      <alignment horizontal="center" vertical="center" wrapText="1"/>
    </xf>
    <xf numFmtId="0" fontId="2" fillId="6" borderId="1" xfId="0" applyFont="1" applyFill="1" applyBorder="1" applyAlignment="1">
      <alignment horizontal="center" vertical="center"/>
    </xf>
    <xf numFmtId="4" fontId="2" fillId="6" borderId="1" xfId="0" applyNumberFormat="1" applyFont="1" applyFill="1" applyBorder="1" applyAlignment="1">
      <alignment horizontal="center" vertical="center"/>
    </xf>
    <xf numFmtId="2" fontId="2" fillId="6" borderId="4" xfId="2" applyNumberFormat="1" applyFont="1" applyFill="1" applyBorder="1" applyAlignment="1">
      <alignment horizontal="center" vertical="center"/>
    </xf>
    <xf numFmtId="0" fontId="2" fillId="7" borderId="1" xfId="0" applyFont="1" applyFill="1" applyBorder="1" applyAlignment="1">
      <alignment horizontal="left" vertical="center" wrapText="1"/>
    </xf>
    <xf numFmtId="14" fontId="2" fillId="0" borderId="1" xfId="0" applyNumberFormat="1" applyFont="1" applyBorder="1" applyAlignment="1">
      <alignment vertical="center"/>
    </xf>
    <xf numFmtId="0" fontId="2" fillId="0" borderId="0" xfId="0" applyFont="1" applyAlignment="1"/>
    <xf numFmtId="0" fontId="2" fillId="3" borderId="1" xfId="0" applyNumberFormat="1" applyFont="1" applyFill="1" applyBorder="1" applyAlignment="1">
      <alignment vertical="center" wrapText="1"/>
    </xf>
    <xf numFmtId="0" fontId="2" fillId="3" borderId="1" xfId="0" applyFont="1" applyFill="1" applyBorder="1" applyAlignment="1">
      <alignment vertical="center"/>
    </xf>
    <xf numFmtId="0" fontId="2" fillId="0" borderId="0" xfId="0" applyFont="1" applyAlignment="1">
      <alignment horizontal="left"/>
    </xf>
    <xf numFmtId="0" fontId="2" fillId="0" borderId="1" xfId="0" applyFont="1" applyBorder="1" applyAlignment="1">
      <alignment horizontal="left" vertical="center"/>
    </xf>
    <xf numFmtId="0" fontId="2" fillId="0" borderId="0" xfId="0" applyFont="1" applyAlignment="1">
      <alignment horizontal="center"/>
    </xf>
    <xf numFmtId="0" fontId="11" fillId="0" borderId="0" xfId="0" applyFont="1" applyAlignment="1">
      <alignment horizontal="center" vertical="justify" wrapText="1"/>
    </xf>
    <xf numFmtId="0" fontId="2" fillId="7" borderId="1" xfId="0" applyNumberFormat="1" applyFont="1" applyFill="1" applyBorder="1" applyAlignment="1">
      <alignment horizontal="center" vertical="center" wrapText="1"/>
    </xf>
    <xf numFmtId="2" fontId="2" fillId="7" borderId="1" xfId="0" applyNumberFormat="1" applyFont="1" applyFill="1" applyBorder="1" applyAlignment="1">
      <alignment horizontal="center" vertical="center"/>
    </xf>
    <xf numFmtId="2" fontId="2" fillId="7"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0" borderId="0" xfId="0" applyFont="1" applyAlignment="1">
      <alignment vertical="justify" wrapText="1"/>
    </xf>
    <xf numFmtId="0" fontId="15" fillId="0" borderId="0" xfId="0" applyFont="1" applyAlignment="1">
      <alignment vertical="center"/>
    </xf>
    <xf numFmtId="0" fontId="30" fillId="0" borderId="0" xfId="0" applyFont="1" applyFill="1" applyAlignment="1">
      <alignment vertical="center" wrapText="1"/>
    </xf>
    <xf numFmtId="0" fontId="2" fillId="0" borderId="4"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2" fillId="5" borderId="1" xfId="0" applyFont="1" applyFill="1" applyBorder="1" applyAlignment="1">
      <alignment horizontal="center" vertical="center"/>
    </xf>
    <xf numFmtId="3" fontId="2" fillId="0" borderId="1" xfId="0" applyNumberFormat="1" applyFont="1" applyBorder="1" applyAlignment="1">
      <alignment horizontal="center" vertical="center"/>
    </xf>
    <xf numFmtId="0" fontId="2" fillId="0" borderId="4" xfId="0" applyFont="1" applyBorder="1" applyAlignment="1">
      <alignment horizontal="center" vertical="center"/>
    </xf>
    <xf numFmtId="0" fontId="11" fillId="0" borderId="0" xfId="0" applyFont="1" applyFill="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vertical="center"/>
    </xf>
    <xf numFmtId="0" fontId="30" fillId="0" borderId="0" xfId="0" applyFont="1" applyAlignment="1">
      <alignment vertical="center"/>
    </xf>
    <xf numFmtId="0" fontId="15" fillId="0" borderId="0" xfId="0" applyFont="1" applyAlignment="1">
      <alignment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4" fillId="0" borderId="1" xfId="0" applyFont="1" applyFill="1" applyBorder="1" applyAlignment="1">
      <alignment vertical="center" wrapText="1"/>
    </xf>
    <xf numFmtId="0" fontId="2" fillId="0" borderId="0" xfId="0"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2" fillId="0" borderId="1" xfId="0" applyFont="1" applyBorder="1" applyAlignment="1">
      <alignment horizontal="left" wrapText="1"/>
    </xf>
    <xf numFmtId="49" fontId="2" fillId="3" borderId="1" xfId="4" applyNumberFormat="1" applyFont="1" applyFill="1" applyBorder="1" applyAlignment="1">
      <alignment horizontal="left" vertical="center" wrapText="1"/>
    </xf>
    <xf numFmtId="2" fontId="2" fillId="0" borderId="1" xfId="0" applyNumberFormat="1" applyFont="1" applyBorder="1" applyAlignment="1">
      <alignment horizontal="center" vertical="center"/>
    </xf>
    <xf numFmtId="0" fontId="15" fillId="0" borderId="0" xfId="0" applyFont="1" applyAlignment="1">
      <alignment vertical="center" wrapText="1"/>
    </xf>
    <xf numFmtId="2" fontId="2" fillId="3" borderId="4" xfId="0" applyNumberFormat="1" applyFont="1" applyFill="1" applyBorder="1" applyAlignment="1">
      <alignment horizontal="center" vertical="center" wrapText="1"/>
    </xf>
    <xf numFmtId="3" fontId="22" fillId="3" borderId="1" xfId="0" applyNumberFormat="1" applyFont="1" applyFill="1" applyBorder="1" applyAlignment="1">
      <alignment horizontal="left" vertical="center" wrapText="1"/>
    </xf>
    <xf numFmtId="0" fontId="2" fillId="3" borderId="4" xfId="0"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2" fontId="22" fillId="3" borderId="4"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4" fillId="3" borderId="4" xfId="0" applyNumberFormat="1" applyFont="1" applyFill="1" applyBorder="1" applyAlignment="1">
      <alignment horizontal="left" vertical="center" wrapText="1"/>
    </xf>
    <xf numFmtId="3" fontId="22" fillId="3" borderId="4"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4"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xf>
    <xf numFmtId="0" fontId="4" fillId="3" borderId="4" xfId="8" applyFont="1" applyFill="1" applyBorder="1" applyAlignment="1" applyProtection="1">
      <alignment horizontal="left" vertical="center" wrapText="1"/>
      <protection locked="0"/>
    </xf>
    <xf numFmtId="0" fontId="15" fillId="0" borderId="0" xfId="0" applyFont="1" applyAlignment="1">
      <alignment horizontal="center" vertical="center" wrapText="1"/>
    </xf>
    <xf numFmtId="0" fontId="15" fillId="0" borderId="0" xfId="0" applyFont="1" applyAlignment="1">
      <alignment horizontal="center" vertical="center"/>
    </xf>
    <xf numFmtId="0" fontId="30" fillId="0" borderId="0" xfId="0" applyFont="1" applyAlignment="1">
      <alignment horizontal="center" vertical="center"/>
    </xf>
    <xf numFmtId="3" fontId="2" fillId="0" borderId="0" xfId="0" applyNumberFormat="1" applyFont="1" applyAlignment="1">
      <alignment horizontal="center" vertical="center"/>
    </xf>
    <xf numFmtId="0" fontId="2" fillId="0" borderId="0" xfId="0" applyFont="1" applyBorder="1" applyAlignment="1">
      <alignment horizontal="center" vertical="center"/>
    </xf>
    <xf numFmtId="3"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2" fillId="3" borderId="1" xfId="0" applyFont="1" applyFill="1" applyBorder="1" applyAlignment="1">
      <alignment vertical="center" wrapText="1"/>
    </xf>
    <xf numFmtId="1" fontId="4" fillId="0" borderId="1" xfId="0" applyNumberFormat="1" applyFont="1" applyFill="1" applyBorder="1" applyAlignment="1">
      <alignment horizontal="center" vertical="center" wrapText="1"/>
    </xf>
    <xf numFmtId="0" fontId="14" fillId="3" borderId="0" xfId="0" applyFont="1" applyFill="1" applyAlignment="1">
      <alignment vertical="center" wrapText="1"/>
    </xf>
    <xf numFmtId="0" fontId="15" fillId="0" borderId="0" xfId="0" applyFont="1" applyAlignment="1">
      <alignment vertical="center" wrapText="1"/>
    </xf>
    <xf numFmtId="0" fontId="34" fillId="0" borderId="0" xfId="12" applyFont="1" applyAlignment="1">
      <alignment horizontal="left" vertical="justify"/>
    </xf>
    <xf numFmtId="0" fontId="17" fillId="0" borderId="0" xfId="12" applyFont="1" applyAlignment="1">
      <alignment horizontal="left" vertical="justify"/>
    </xf>
    <xf numFmtId="0" fontId="30" fillId="0" borderId="0" xfId="0" applyFont="1" applyAlignment="1">
      <alignment horizontal="left" vertical="center"/>
    </xf>
    <xf numFmtId="0" fontId="14" fillId="0" borderId="1" xfId="0" applyFont="1" applyBorder="1" applyAlignment="1">
      <alignment horizontal="center" vertical="center"/>
    </xf>
    <xf numFmtId="0" fontId="15" fillId="0" borderId="0" xfId="0" applyFont="1" applyAlignment="1">
      <alignment horizontal="left" vertical="center" wrapText="1"/>
    </xf>
    <xf numFmtId="0" fontId="15" fillId="2" borderId="1" xfId="0" applyFont="1" applyFill="1" applyBorder="1" applyAlignment="1">
      <alignment horizontal="center" vertical="center" wrapText="1"/>
    </xf>
    <xf numFmtId="3" fontId="22" fillId="3" borderId="2" xfId="0" applyNumberFormat="1" applyFont="1" applyFill="1" applyBorder="1" applyAlignment="1">
      <alignment horizontal="left" vertical="center" wrapText="1"/>
    </xf>
    <xf numFmtId="3" fontId="2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2" fontId="4" fillId="3" borderId="2" xfId="8" applyNumberFormat="1" applyFont="1" applyFill="1" applyBorder="1" applyAlignment="1" applyProtection="1">
      <alignment horizontal="center" vertical="center" wrapText="1"/>
      <protection locked="0"/>
    </xf>
    <xf numFmtId="2" fontId="4" fillId="3" borderId="3" xfId="8" applyNumberFormat="1" applyFont="1" applyFill="1" applyBorder="1" applyAlignment="1" applyProtection="1">
      <alignment horizontal="center" vertical="center" wrapText="1"/>
      <protection locked="0"/>
    </xf>
    <xf numFmtId="2" fontId="4" fillId="3" borderId="4" xfId="8" applyNumberFormat="1" applyFont="1" applyFill="1" applyBorder="1" applyAlignment="1" applyProtection="1">
      <alignment horizontal="center" vertical="center" wrapText="1"/>
      <protection locked="0"/>
    </xf>
    <xf numFmtId="2" fontId="2" fillId="3" borderId="2" xfId="0" applyNumberFormat="1" applyFont="1" applyFill="1" applyBorder="1" applyAlignment="1">
      <alignment horizontal="center" vertical="center"/>
    </xf>
    <xf numFmtId="2" fontId="2" fillId="3" borderId="3"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0" fontId="4" fillId="3" borderId="2" xfId="8" applyFont="1" applyFill="1" applyBorder="1" applyAlignment="1" applyProtection="1">
      <alignment horizontal="left" vertical="center" wrapText="1"/>
      <protection locked="0"/>
    </xf>
    <xf numFmtId="0" fontId="4" fillId="3" borderId="3" xfId="8" applyFont="1" applyFill="1" applyBorder="1" applyAlignment="1" applyProtection="1">
      <alignment horizontal="left" vertical="center" wrapText="1"/>
      <protection locked="0"/>
    </xf>
    <xf numFmtId="0" fontId="4" fillId="3" borderId="4" xfId="8" applyFont="1" applyFill="1" applyBorder="1" applyAlignment="1" applyProtection="1">
      <alignment horizontal="left" vertical="center" wrapText="1"/>
      <protection locked="0"/>
    </xf>
    <xf numFmtId="2" fontId="4" fillId="3" borderId="2" xfId="0" applyNumberFormat="1" applyFont="1" applyFill="1" applyBorder="1" applyAlignment="1">
      <alignment horizontal="center" vertical="center"/>
    </xf>
    <xf numFmtId="2" fontId="4" fillId="3" borderId="3" xfId="0" applyNumberFormat="1" applyFont="1" applyFill="1" applyBorder="1" applyAlignment="1">
      <alignment horizontal="center" vertical="center"/>
    </xf>
    <xf numFmtId="2" fontId="4" fillId="3" borderId="4" xfId="0" applyNumberFormat="1" applyFont="1" applyFill="1" applyBorder="1" applyAlignment="1">
      <alignment horizontal="center" vertical="center"/>
    </xf>
    <xf numFmtId="2" fontId="2" fillId="3" borderId="2" xfId="0" applyNumberFormat="1" applyFont="1" applyFill="1" applyBorder="1" applyAlignment="1">
      <alignment horizontal="center" vertical="center" wrapText="1"/>
    </xf>
    <xf numFmtId="2" fontId="2" fillId="3" borderId="3"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0" borderId="0" xfId="0" applyFont="1" applyBorder="1" applyAlignment="1">
      <alignment horizontal="left" vertical="center"/>
    </xf>
    <xf numFmtId="0" fontId="2" fillId="2" borderId="1" xfId="0" applyFont="1" applyFill="1" applyBorder="1" applyAlignment="1">
      <alignment horizontal="center" vertical="center"/>
    </xf>
    <xf numFmtId="3" fontId="4" fillId="3" borderId="2"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5" fillId="3" borderId="2" xfId="0" applyNumberFormat="1" applyFont="1" applyFill="1" applyBorder="1" applyAlignment="1">
      <alignment horizontal="left" vertical="center" wrapText="1"/>
    </xf>
    <xf numFmtId="3" fontId="4" fillId="3" borderId="3" xfId="0" applyNumberFormat="1" applyFont="1" applyFill="1" applyBorder="1" applyAlignment="1">
      <alignment horizontal="left" vertical="center" wrapText="1"/>
    </xf>
    <xf numFmtId="3" fontId="4" fillId="3" borderId="4" xfId="0" applyNumberFormat="1" applyFont="1" applyFill="1" applyBorder="1" applyAlignment="1">
      <alignment horizontal="left" vertical="center" wrapText="1"/>
    </xf>
    <xf numFmtId="3" fontId="22" fillId="3" borderId="4" xfId="0" applyNumberFormat="1" applyFont="1" applyFill="1" applyBorder="1" applyAlignment="1">
      <alignment horizontal="left" vertical="center" wrapText="1"/>
    </xf>
    <xf numFmtId="2" fontId="4" fillId="6" borderId="2" xfId="0" applyNumberFormat="1" applyFont="1" applyFill="1" applyBorder="1" applyAlignment="1">
      <alignment horizontal="center" vertical="center"/>
    </xf>
    <xf numFmtId="2" fontId="4" fillId="6" borderId="3" xfId="0" applyNumberFormat="1" applyFont="1" applyFill="1" applyBorder="1" applyAlignment="1">
      <alignment horizontal="center" vertical="center"/>
    </xf>
    <xf numFmtId="2" fontId="4" fillId="6" borderId="4" xfId="0" applyNumberFormat="1" applyFont="1" applyFill="1" applyBorder="1" applyAlignment="1">
      <alignment horizontal="center" vertical="center"/>
    </xf>
    <xf numFmtId="2" fontId="4" fillId="6" borderId="2" xfId="8" applyNumberFormat="1" applyFont="1" applyFill="1" applyBorder="1" applyAlignment="1" applyProtection="1">
      <alignment horizontal="center" vertical="center" wrapText="1"/>
      <protection locked="0"/>
    </xf>
    <xf numFmtId="2" fontId="4" fillId="6" borderId="3" xfId="8" applyNumberFormat="1" applyFont="1" applyFill="1" applyBorder="1" applyAlignment="1" applyProtection="1">
      <alignment horizontal="center" vertical="center" wrapText="1"/>
      <protection locked="0"/>
    </xf>
    <xf numFmtId="2" fontId="4" fillId="6" borderId="4" xfId="8" applyNumberFormat="1" applyFont="1" applyFill="1" applyBorder="1" applyAlignment="1" applyProtection="1">
      <alignment horizontal="center" vertical="center" wrapText="1"/>
      <protection locked="0"/>
    </xf>
    <xf numFmtId="3" fontId="22" fillId="3" borderId="1" xfId="0" applyNumberFormat="1"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2" fontId="22" fillId="3" borderId="2" xfId="0" applyNumberFormat="1" applyFont="1" applyFill="1" applyBorder="1" applyAlignment="1">
      <alignment horizontal="center" vertical="center" wrapText="1"/>
    </xf>
    <xf numFmtId="2" fontId="22" fillId="3" borderId="3" xfId="0" applyNumberFormat="1" applyFont="1" applyFill="1" applyBorder="1" applyAlignment="1">
      <alignment horizontal="center" vertical="center" wrapText="1"/>
    </xf>
    <xf numFmtId="2" fontId="22" fillId="3" borderId="4" xfId="0" applyNumberFormat="1"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2" fontId="4" fillId="3" borderId="3" xfId="0" applyNumberFormat="1" applyFont="1" applyFill="1" applyBorder="1" applyAlignment="1">
      <alignment horizontal="center" vertical="center" wrapText="1"/>
    </xf>
    <xf numFmtId="2" fontId="4" fillId="3" borderId="4" xfId="0" applyNumberFormat="1" applyFont="1" applyFill="1" applyBorder="1" applyAlignment="1">
      <alignment horizontal="center" vertical="center" wrapText="1"/>
    </xf>
    <xf numFmtId="0" fontId="30" fillId="0" borderId="0" xfId="0" applyFont="1" applyFill="1" applyAlignment="1">
      <alignment horizontal="left" vertical="center" wrapText="1"/>
    </xf>
    <xf numFmtId="0" fontId="15" fillId="0" borderId="0" xfId="0" applyFont="1" applyAlignment="1">
      <alignment horizontal="left" vertical="justify" wrapText="1"/>
    </xf>
    <xf numFmtId="0" fontId="15" fillId="0" borderId="0" xfId="0" applyFont="1" applyAlignment="1">
      <alignment horizontal="left"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4" fillId="0" borderId="0" xfId="0" applyFont="1" applyBorder="1" applyAlignment="1">
      <alignment horizontal="center" vertical="top"/>
    </xf>
    <xf numFmtId="0" fontId="14" fillId="0" borderId="9" xfId="0" applyFont="1" applyBorder="1" applyAlignment="1">
      <alignment horizontal="center" vertical="top"/>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0" fillId="0" borderId="0" xfId="0" applyFont="1" applyAlignment="1">
      <alignment horizontal="left" vertical="center"/>
    </xf>
    <xf numFmtId="0" fontId="2" fillId="0" borderId="0" xfId="0" applyFont="1" applyFill="1" applyAlignment="1">
      <alignment vertical="center"/>
    </xf>
    <xf numFmtId="0" fontId="2" fillId="0" borderId="1" xfId="0" applyFont="1" applyFill="1" applyBorder="1" applyAlignment="1">
      <alignment horizontal="center" vertical="center"/>
    </xf>
    <xf numFmtId="3" fontId="2" fillId="0" borderId="0" xfId="0" applyNumberFormat="1" applyFont="1" applyBorder="1" applyAlignment="1">
      <alignment vertical="center"/>
    </xf>
    <xf numFmtId="0" fontId="40" fillId="0" borderId="0" xfId="0" applyFont="1" applyAlignment="1">
      <alignment horizontal="left" vertical="center"/>
    </xf>
    <xf numFmtId="0" fontId="40" fillId="0" borderId="0" xfId="0" applyFont="1"/>
    <xf numFmtId="0" fontId="14" fillId="0" borderId="0" xfId="0" applyFont="1" applyBorder="1" applyAlignment="1">
      <alignment horizontal="center" vertical="center"/>
    </xf>
  </cellXfs>
  <cellStyles count="32">
    <cellStyle name="Comma 2" xfId="22"/>
    <cellStyle name="Comma 3" xfId="23"/>
    <cellStyle name="Excel Built-in Normal" xfId="6"/>
    <cellStyle name="Excel Built-in Normal 1" xfId="7"/>
    <cellStyle name="Hyperlink" xfId="12" builtinId="8"/>
    <cellStyle name="Hyperlink 2" xfId="17"/>
    <cellStyle name="Normal" xfId="0" builtinId="0"/>
    <cellStyle name="Normal 10" xfId="18"/>
    <cellStyle name="Normal 10 2" xfId="24"/>
    <cellStyle name="Normal 10 2 2" xfId="19"/>
    <cellStyle name="Normal 10 7" xfId="4"/>
    <cellStyle name="Normal 18 3 2" xfId="1"/>
    <cellStyle name="Normal 2" xfId="3"/>
    <cellStyle name="Normal 2 10 2 2" xfId="25"/>
    <cellStyle name="Normal 2 10 2 2 2" xfId="26"/>
    <cellStyle name="Normal 2 2" xfId="10"/>
    <cellStyle name="Normal 2 3" xfId="13"/>
    <cellStyle name="Normal 3" xfId="2"/>
    <cellStyle name="Normal 3 11" xfId="27"/>
    <cellStyle name="Normal 3 2" xfId="5"/>
    <cellStyle name="Normal 3 3" xfId="14"/>
    <cellStyle name="Normal 3 3 3" xfId="9"/>
    <cellStyle name="Normal 3 5" xfId="8"/>
    <cellStyle name="Normal 4" xfId="15"/>
    <cellStyle name="Normal 4 2" xfId="28"/>
    <cellStyle name="Normal 5" xfId="29"/>
    <cellStyle name="Normal 75" xfId="30"/>
    <cellStyle name="Normal_Sheet1 2" xfId="11"/>
    <cellStyle name="Percent" xfId="20" builtinId="5"/>
    <cellStyle name="Percent 2" xfId="16"/>
    <cellStyle name="Percent 2 2" xfId="31"/>
    <cellStyle name="Percent 3" xfId="21"/>
  </cellStyles>
  <dxfs count="0"/>
  <tableStyles count="0" defaultTableStyle="TableStyleMedium2" defaultPivotStyle="PivotStyleLight16"/>
  <colors>
    <mruColors>
      <color rgb="FFFFCC99"/>
      <color rgb="FFFF99CC"/>
      <color rgb="FFFF9933"/>
      <color rgb="FFCC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8F4ECF8-2759-4373-9EE8-1B8C690F839C}" type="doc">
      <dgm:prSet loTypeId="urn:microsoft.com/office/officeart/2009/layout/CircleArrowProcess" loCatId="process" qsTypeId="urn:microsoft.com/office/officeart/2005/8/quickstyle/simple1" qsCatId="simple" csTypeId="urn:microsoft.com/office/officeart/2005/8/colors/colorful1" csCatId="colorful" phldr="1"/>
      <dgm:spPr/>
      <dgm:t>
        <a:bodyPr/>
        <a:lstStyle/>
        <a:p>
          <a:endParaRPr lang="en-US"/>
        </a:p>
      </dgm:t>
    </dgm:pt>
    <dgm:pt modelId="{6FC0A497-B28C-4F04-856C-DDF0292CAE7B}">
      <dgm:prSet phldrT="[Text]" custT="1"/>
      <dgm:spPr/>
      <dgm:t>
        <a:bodyPr/>
        <a:lstStyle/>
        <a:p>
          <a:r>
            <a:rPr lang="lv-LV" sz="1200">
              <a:latin typeface="Times New Roman" panose="02020603050405020304" pitchFamily="18" charset="0"/>
              <a:cs typeface="Times New Roman" panose="02020603050405020304" pitchFamily="18" charset="0"/>
            </a:rPr>
            <a:t>Iesniegums</a:t>
          </a:r>
          <a:endParaRPr lang="en-US" sz="1200">
            <a:latin typeface="Times New Roman" panose="02020603050405020304" pitchFamily="18" charset="0"/>
            <a:cs typeface="Times New Roman" panose="02020603050405020304" pitchFamily="18" charset="0"/>
          </a:endParaRPr>
        </a:p>
      </dgm:t>
    </dgm:pt>
    <dgm:pt modelId="{1714B155-04F0-4D73-AE29-8D70CCA54A33}" type="parTrans" cxnId="{21438E6F-0A64-45FA-9B16-23518B949AC6}">
      <dgm:prSet/>
      <dgm:spPr/>
      <dgm:t>
        <a:bodyPr/>
        <a:lstStyle/>
        <a:p>
          <a:endParaRPr lang="en-US" sz="1200"/>
        </a:p>
      </dgm:t>
    </dgm:pt>
    <dgm:pt modelId="{FEF68DED-4926-48FE-AEDB-7384BE3647C6}" type="sibTrans" cxnId="{21438E6F-0A64-45FA-9B16-23518B949AC6}">
      <dgm:prSet/>
      <dgm:spPr/>
      <dgm:t>
        <a:bodyPr/>
        <a:lstStyle/>
        <a:p>
          <a:endParaRPr lang="en-US" sz="1200"/>
        </a:p>
      </dgm:t>
    </dgm:pt>
    <dgm:pt modelId="{0B7C099D-C6C7-4A40-9B8B-A812D7A5FEC7}">
      <dgm:prSet phldrT="[Text]" custT="1"/>
      <dgm:spPr/>
      <dgm:t>
        <a:bodyPr/>
        <a:lstStyle/>
        <a:p>
          <a:r>
            <a:rPr lang="lv-LV" sz="1200">
              <a:latin typeface="Times New Roman" panose="02020603050405020304" pitchFamily="18" charset="0"/>
              <a:cs typeface="Times New Roman" panose="02020603050405020304" pitchFamily="18" charset="0"/>
            </a:rPr>
            <a:t>Pozitīvo atzinumu saraksts</a:t>
          </a:r>
          <a:endParaRPr lang="en-US" sz="1200">
            <a:latin typeface="Times New Roman" panose="02020603050405020304" pitchFamily="18" charset="0"/>
            <a:cs typeface="Times New Roman" panose="02020603050405020304" pitchFamily="18" charset="0"/>
          </a:endParaRPr>
        </a:p>
      </dgm:t>
    </dgm:pt>
    <dgm:pt modelId="{9C36435D-5657-4210-9C8B-2CADFE7D23B2}" type="parTrans" cxnId="{C921BF39-3FBA-4F6A-AECA-5D841FCBCCAC}">
      <dgm:prSet/>
      <dgm:spPr/>
      <dgm:t>
        <a:bodyPr/>
        <a:lstStyle/>
        <a:p>
          <a:endParaRPr lang="en-US" sz="1200"/>
        </a:p>
      </dgm:t>
    </dgm:pt>
    <dgm:pt modelId="{99E645D2-5642-448F-A284-5D87C04297CD}" type="sibTrans" cxnId="{C921BF39-3FBA-4F6A-AECA-5D841FCBCCAC}">
      <dgm:prSet/>
      <dgm:spPr/>
      <dgm:t>
        <a:bodyPr/>
        <a:lstStyle/>
        <a:p>
          <a:endParaRPr lang="en-US" sz="1200"/>
        </a:p>
      </dgm:t>
    </dgm:pt>
    <dgm:pt modelId="{206017CA-E818-4F20-85BE-D497625ED695}">
      <dgm:prSet phldrT="[Text]" custT="1"/>
      <dgm:spPr/>
      <dgm:t>
        <a:bodyPr/>
        <a:lstStyle/>
        <a:p>
          <a:r>
            <a:rPr lang="lv-LV" sz="1200">
              <a:latin typeface="Times New Roman" panose="02020603050405020304" pitchFamily="18" charset="0"/>
              <a:cs typeface="Times New Roman" panose="02020603050405020304" pitchFamily="18" charset="0"/>
            </a:rPr>
            <a:t>Manipulāciju saraksts</a:t>
          </a:r>
          <a:endParaRPr lang="en-US" sz="1200">
            <a:latin typeface="Times New Roman" panose="02020603050405020304" pitchFamily="18" charset="0"/>
            <a:cs typeface="Times New Roman" panose="02020603050405020304" pitchFamily="18" charset="0"/>
          </a:endParaRPr>
        </a:p>
      </dgm:t>
    </dgm:pt>
    <dgm:pt modelId="{775AF3E3-2EA9-4F1C-9A1B-3EE5A9E1DF7D}" type="parTrans" cxnId="{BC89B5DC-544F-4928-8819-994ADFC628B8}">
      <dgm:prSet/>
      <dgm:spPr/>
      <dgm:t>
        <a:bodyPr/>
        <a:lstStyle/>
        <a:p>
          <a:endParaRPr lang="en-US" sz="1200"/>
        </a:p>
      </dgm:t>
    </dgm:pt>
    <dgm:pt modelId="{9409A3C2-6955-4315-B0FA-0BCDA94A3498}" type="sibTrans" cxnId="{BC89B5DC-544F-4928-8819-994ADFC628B8}">
      <dgm:prSet/>
      <dgm:spPr/>
      <dgm:t>
        <a:bodyPr/>
        <a:lstStyle/>
        <a:p>
          <a:endParaRPr lang="en-US" sz="1200"/>
        </a:p>
      </dgm:t>
    </dgm:pt>
    <dgm:pt modelId="{B325C712-1EDA-4A4C-B218-3D790E919175}">
      <dgm:prSet phldrT="[Text]" custT="1"/>
      <dgm:spPr/>
      <dgm:t>
        <a:bodyPr/>
        <a:lstStyle/>
        <a:p>
          <a:r>
            <a:rPr lang="lv-LV" sz="1200">
              <a:latin typeface="Times New Roman" panose="02020603050405020304" pitchFamily="18" charset="0"/>
              <a:cs typeface="Times New Roman" panose="02020603050405020304" pitchFamily="18" charset="0"/>
            </a:rPr>
            <a:t>Izskatīšanas process</a:t>
          </a:r>
          <a:endParaRPr lang="en-US" sz="1200">
            <a:latin typeface="Times New Roman" panose="02020603050405020304" pitchFamily="18" charset="0"/>
            <a:cs typeface="Times New Roman" panose="02020603050405020304" pitchFamily="18" charset="0"/>
          </a:endParaRPr>
        </a:p>
      </dgm:t>
    </dgm:pt>
    <dgm:pt modelId="{EE7AE0A8-6139-4FF0-BDA2-5B269750434A}" type="parTrans" cxnId="{C81A075B-30E5-450C-8724-6A0827E47799}">
      <dgm:prSet/>
      <dgm:spPr/>
      <dgm:t>
        <a:bodyPr/>
        <a:lstStyle/>
        <a:p>
          <a:endParaRPr lang="en-US"/>
        </a:p>
      </dgm:t>
    </dgm:pt>
    <dgm:pt modelId="{3B91FAC4-7AAB-4165-828F-980C3A7D30C5}" type="sibTrans" cxnId="{C81A075B-30E5-450C-8724-6A0827E47799}">
      <dgm:prSet/>
      <dgm:spPr/>
      <dgm:t>
        <a:bodyPr/>
        <a:lstStyle/>
        <a:p>
          <a:endParaRPr lang="en-US"/>
        </a:p>
      </dgm:t>
    </dgm:pt>
    <dgm:pt modelId="{D40CE70F-3414-443C-B0DC-A06D98438F76}">
      <dgm:prSet phldrT="[Text]" custT="1"/>
      <dgm:spPr/>
      <dgm:t>
        <a:bodyPr/>
        <a:lstStyle/>
        <a:p>
          <a:r>
            <a:rPr lang="lv-LV" sz="1200">
              <a:latin typeface="Times New Roman" panose="02020603050405020304" pitchFamily="18" charset="0"/>
              <a:cs typeface="Times New Roman" panose="02020603050405020304" pitchFamily="18" charset="0"/>
            </a:rPr>
            <a:t>Izvērtēšana komisijā</a:t>
          </a:r>
          <a:endParaRPr lang="en-US" sz="1200">
            <a:latin typeface="Times New Roman" panose="02020603050405020304" pitchFamily="18" charset="0"/>
            <a:cs typeface="Times New Roman" panose="02020603050405020304" pitchFamily="18" charset="0"/>
          </a:endParaRPr>
        </a:p>
      </dgm:t>
    </dgm:pt>
    <dgm:pt modelId="{6C2C22DE-BABE-4163-A352-BDC24092A54E}" type="parTrans" cxnId="{54DF88D8-61F0-4F6D-AB7F-71B450E3E5B1}">
      <dgm:prSet/>
      <dgm:spPr/>
      <dgm:t>
        <a:bodyPr/>
        <a:lstStyle/>
        <a:p>
          <a:endParaRPr lang="en-US"/>
        </a:p>
      </dgm:t>
    </dgm:pt>
    <dgm:pt modelId="{ADD60398-4A4D-402E-AFD2-A59B08FD0BAA}" type="sibTrans" cxnId="{54DF88D8-61F0-4F6D-AB7F-71B450E3E5B1}">
      <dgm:prSet/>
      <dgm:spPr/>
      <dgm:t>
        <a:bodyPr/>
        <a:lstStyle/>
        <a:p>
          <a:endParaRPr lang="en-US"/>
        </a:p>
      </dgm:t>
    </dgm:pt>
    <dgm:pt modelId="{069638B7-34BF-49F4-9DDA-0EA884EA20DF}" type="pres">
      <dgm:prSet presAssocID="{E8F4ECF8-2759-4373-9EE8-1B8C690F839C}" presName="Name0" presStyleCnt="0">
        <dgm:presLayoutVars>
          <dgm:chMax val="7"/>
          <dgm:chPref val="7"/>
          <dgm:dir/>
          <dgm:animLvl val="lvl"/>
        </dgm:presLayoutVars>
      </dgm:prSet>
      <dgm:spPr/>
      <dgm:t>
        <a:bodyPr/>
        <a:lstStyle/>
        <a:p>
          <a:endParaRPr lang="en-US"/>
        </a:p>
      </dgm:t>
    </dgm:pt>
    <dgm:pt modelId="{FEB4FEAF-7024-4EA5-9A25-E35D3CA859FD}" type="pres">
      <dgm:prSet presAssocID="{6FC0A497-B28C-4F04-856C-DDF0292CAE7B}" presName="Accent1" presStyleCnt="0"/>
      <dgm:spPr/>
    </dgm:pt>
    <dgm:pt modelId="{3938A039-5587-49A4-B35B-E440C8EE2F15}" type="pres">
      <dgm:prSet presAssocID="{6FC0A497-B28C-4F04-856C-DDF0292CAE7B}" presName="Accent" presStyleLbl="node1" presStyleIdx="0" presStyleCnt="5"/>
      <dgm:spPr>
        <a:solidFill>
          <a:schemeClr val="accent2"/>
        </a:solidFill>
      </dgm:spPr>
    </dgm:pt>
    <dgm:pt modelId="{08FB2415-C511-4FA3-8E4C-F1D49BB90E59}" type="pres">
      <dgm:prSet presAssocID="{6FC0A497-B28C-4F04-856C-DDF0292CAE7B}" presName="Parent1" presStyleLbl="revTx" presStyleIdx="0" presStyleCnt="5">
        <dgm:presLayoutVars>
          <dgm:chMax val="1"/>
          <dgm:chPref val="1"/>
          <dgm:bulletEnabled val="1"/>
        </dgm:presLayoutVars>
      </dgm:prSet>
      <dgm:spPr/>
      <dgm:t>
        <a:bodyPr/>
        <a:lstStyle/>
        <a:p>
          <a:endParaRPr lang="en-US"/>
        </a:p>
      </dgm:t>
    </dgm:pt>
    <dgm:pt modelId="{DE1D4B2D-A28E-4921-92FA-8D1A4DA4B121}" type="pres">
      <dgm:prSet presAssocID="{B325C712-1EDA-4A4C-B218-3D790E919175}" presName="Accent2" presStyleCnt="0"/>
      <dgm:spPr/>
    </dgm:pt>
    <dgm:pt modelId="{70E9CD9E-6787-4B18-9E60-924692B2A754}" type="pres">
      <dgm:prSet presAssocID="{B325C712-1EDA-4A4C-B218-3D790E919175}" presName="Accent" presStyleLbl="node1" presStyleIdx="1" presStyleCnt="5"/>
      <dgm:spPr/>
    </dgm:pt>
    <dgm:pt modelId="{CA475C6A-5AF8-4F4B-AEE0-9505F72193C3}" type="pres">
      <dgm:prSet presAssocID="{B325C712-1EDA-4A4C-B218-3D790E919175}" presName="Parent2" presStyleLbl="revTx" presStyleIdx="1" presStyleCnt="5">
        <dgm:presLayoutVars>
          <dgm:chMax val="1"/>
          <dgm:chPref val="1"/>
          <dgm:bulletEnabled val="1"/>
        </dgm:presLayoutVars>
      </dgm:prSet>
      <dgm:spPr/>
      <dgm:t>
        <a:bodyPr/>
        <a:lstStyle/>
        <a:p>
          <a:endParaRPr lang="en-US"/>
        </a:p>
      </dgm:t>
    </dgm:pt>
    <dgm:pt modelId="{80DA36B2-3A37-459B-B4B6-78EC2E6FFBBF}" type="pres">
      <dgm:prSet presAssocID="{0B7C099D-C6C7-4A40-9B8B-A812D7A5FEC7}" presName="Accent3" presStyleCnt="0"/>
      <dgm:spPr/>
    </dgm:pt>
    <dgm:pt modelId="{F86347DB-5444-4DD1-A503-9C91268C5CDF}" type="pres">
      <dgm:prSet presAssocID="{0B7C099D-C6C7-4A40-9B8B-A812D7A5FEC7}" presName="Accent" presStyleLbl="node1" presStyleIdx="2" presStyleCnt="5"/>
      <dgm:spPr/>
    </dgm:pt>
    <dgm:pt modelId="{A56308B8-9F41-477D-99E9-AA0C59836F42}" type="pres">
      <dgm:prSet presAssocID="{0B7C099D-C6C7-4A40-9B8B-A812D7A5FEC7}" presName="Parent3" presStyleLbl="revTx" presStyleIdx="2" presStyleCnt="5">
        <dgm:presLayoutVars>
          <dgm:chMax val="1"/>
          <dgm:chPref val="1"/>
          <dgm:bulletEnabled val="1"/>
        </dgm:presLayoutVars>
      </dgm:prSet>
      <dgm:spPr/>
      <dgm:t>
        <a:bodyPr/>
        <a:lstStyle/>
        <a:p>
          <a:endParaRPr lang="en-US"/>
        </a:p>
      </dgm:t>
    </dgm:pt>
    <dgm:pt modelId="{4AA55D5F-25BA-4A9B-A372-613959084776}" type="pres">
      <dgm:prSet presAssocID="{D40CE70F-3414-443C-B0DC-A06D98438F76}" presName="Accent4" presStyleCnt="0"/>
      <dgm:spPr/>
    </dgm:pt>
    <dgm:pt modelId="{30FB3231-51EF-49F0-B7A5-0F715C1CD634}" type="pres">
      <dgm:prSet presAssocID="{D40CE70F-3414-443C-B0DC-A06D98438F76}" presName="Accent" presStyleLbl="node1" presStyleIdx="3" presStyleCnt="5"/>
      <dgm:spPr/>
    </dgm:pt>
    <dgm:pt modelId="{0A43F6FE-F30A-4142-8E28-63D093228090}" type="pres">
      <dgm:prSet presAssocID="{D40CE70F-3414-443C-B0DC-A06D98438F76}" presName="Parent4" presStyleLbl="revTx" presStyleIdx="3" presStyleCnt="5">
        <dgm:presLayoutVars>
          <dgm:chMax val="1"/>
          <dgm:chPref val="1"/>
          <dgm:bulletEnabled val="1"/>
        </dgm:presLayoutVars>
      </dgm:prSet>
      <dgm:spPr/>
      <dgm:t>
        <a:bodyPr/>
        <a:lstStyle/>
        <a:p>
          <a:endParaRPr lang="en-US"/>
        </a:p>
      </dgm:t>
    </dgm:pt>
    <dgm:pt modelId="{7C4AF248-A70A-4F24-BAAA-189C193EB643}" type="pres">
      <dgm:prSet presAssocID="{206017CA-E818-4F20-85BE-D497625ED695}" presName="Accent5" presStyleCnt="0"/>
      <dgm:spPr/>
    </dgm:pt>
    <dgm:pt modelId="{2688A73D-3A1A-4CCC-8B84-BA03E1963139}" type="pres">
      <dgm:prSet presAssocID="{206017CA-E818-4F20-85BE-D497625ED695}" presName="Accent" presStyleLbl="node1" presStyleIdx="4" presStyleCnt="5"/>
      <dgm:spPr/>
    </dgm:pt>
    <dgm:pt modelId="{BC3407B5-4238-41CE-8BC2-ED11AA9EABCE}" type="pres">
      <dgm:prSet presAssocID="{206017CA-E818-4F20-85BE-D497625ED695}" presName="Parent5" presStyleLbl="revTx" presStyleIdx="4" presStyleCnt="5">
        <dgm:presLayoutVars>
          <dgm:chMax val="1"/>
          <dgm:chPref val="1"/>
          <dgm:bulletEnabled val="1"/>
        </dgm:presLayoutVars>
      </dgm:prSet>
      <dgm:spPr/>
      <dgm:t>
        <a:bodyPr/>
        <a:lstStyle/>
        <a:p>
          <a:endParaRPr lang="en-US"/>
        </a:p>
      </dgm:t>
    </dgm:pt>
  </dgm:ptLst>
  <dgm:cxnLst>
    <dgm:cxn modelId="{C81A075B-30E5-450C-8724-6A0827E47799}" srcId="{E8F4ECF8-2759-4373-9EE8-1B8C690F839C}" destId="{B325C712-1EDA-4A4C-B218-3D790E919175}" srcOrd="1" destOrd="0" parTransId="{EE7AE0A8-6139-4FF0-BDA2-5B269750434A}" sibTransId="{3B91FAC4-7AAB-4165-828F-980C3A7D30C5}"/>
    <dgm:cxn modelId="{122B2DBF-5C8C-4C91-8EE3-AAF7027E7308}" type="presOf" srcId="{E8F4ECF8-2759-4373-9EE8-1B8C690F839C}" destId="{069638B7-34BF-49F4-9DDA-0EA884EA20DF}" srcOrd="0" destOrd="0" presId="urn:microsoft.com/office/officeart/2009/layout/CircleArrowProcess"/>
    <dgm:cxn modelId="{21438E6F-0A64-45FA-9B16-23518B949AC6}" srcId="{E8F4ECF8-2759-4373-9EE8-1B8C690F839C}" destId="{6FC0A497-B28C-4F04-856C-DDF0292CAE7B}" srcOrd="0" destOrd="0" parTransId="{1714B155-04F0-4D73-AE29-8D70CCA54A33}" sibTransId="{FEF68DED-4926-48FE-AEDB-7384BE3647C6}"/>
    <dgm:cxn modelId="{59A8CE9C-7433-4D8A-8EAD-5CA88FD3DB49}" type="presOf" srcId="{D40CE70F-3414-443C-B0DC-A06D98438F76}" destId="{0A43F6FE-F30A-4142-8E28-63D093228090}" srcOrd="0" destOrd="0" presId="urn:microsoft.com/office/officeart/2009/layout/CircleArrowProcess"/>
    <dgm:cxn modelId="{C921BF39-3FBA-4F6A-AECA-5D841FCBCCAC}" srcId="{E8F4ECF8-2759-4373-9EE8-1B8C690F839C}" destId="{0B7C099D-C6C7-4A40-9B8B-A812D7A5FEC7}" srcOrd="2" destOrd="0" parTransId="{9C36435D-5657-4210-9C8B-2CADFE7D23B2}" sibTransId="{99E645D2-5642-448F-A284-5D87C04297CD}"/>
    <dgm:cxn modelId="{E7F38420-364F-4D42-B5FA-C0101728DF3C}" type="presOf" srcId="{6FC0A497-B28C-4F04-856C-DDF0292CAE7B}" destId="{08FB2415-C511-4FA3-8E4C-F1D49BB90E59}" srcOrd="0" destOrd="0" presId="urn:microsoft.com/office/officeart/2009/layout/CircleArrowProcess"/>
    <dgm:cxn modelId="{BC89B5DC-544F-4928-8819-994ADFC628B8}" srcId="{E8F4ECF8-2759-4373-9EE8-1B8C690F839C}" destId="{206017CA-E818-4F20-85BE-D497625ED695}" srcOrd="4" destOrd="0" parTransId="{775AF3E3-2EA9-4F1C-9A1B-3EE5A9E1DF7D}" sibTransId="{9409A3C2-6955-4315-B0FA-0BCDA94A3498}"/>
    <dgm:cxn modelId="{1EBC6D7D-087E-494D-BAC1-E4280B8A029D}" type="presOf" srcId="{206017CA-E818-4F20-85BE-D497625ED695}" destId="{BC3407B5-4238-41CE-8BC2-ED11AA9EABCE}" srcOrd="0" destOrd="0" presId="urn:microsoft.com/office/officeart/2009/layout/CircleArrowProcess"/>
    <dgm:cxn modelId="{856E5811-8B2F-4CA9-814B-BCF4A9832ED2}" type="presOf" srcId="{B325C712-1EDA-4A4C-B218-3D790E919175}" destId="{CA475C6A-5AF8-4F4B-AEE0-9505F72193C3}" srcOrd="0" destOrd="0" presId="urn:microsoft.com/office/officeart/2009/layout/CircleArrowProcess"/>
    <dgm:cxn modelId="{54DF88D8-61F0-4F6D-AB7F-71B450E3E5B1}" srcId="{E8F4ECF8-2759-4373-9EE8-1B8C690F839C}" destId="{D40CE70F-3414-443C-B0DC-A06D98438F76}" srcOrd="3" destOrd="0" parTransId="{6C2C22DE-BABE-4163-A352-BDC24092A54E}" sibTransId="{ADD60398-4A4D-402E-AFD2-A59B08FD0BAA}"/>
    <dgm:cxn modelId="{0B3E907C-3572-4E92-A28C-67E1A836A337}" type="presOf" srcId="{0B7C099D-C6C7-4A40-9B8B-A812D7A5FEC7}" destId="{A56308B8-9F41-477D-99E9-AA0C59836F42}" srcOrd="0" destOrd="0" presId="urn:microsoft.com/office/officeart/2009/layout/CircleArrowProcess"/>
    <dgm:cxn modelId="{36D530D9-88D8-40BE-8A64-CBCAB5888B19}" type="presParOf" srcId="{069638B7-34BF-49F4-9DDA-0EA884EA20DF}" destId="{FEB4FEAF-7024-4EA5-9A25-E35D3CA859FD}" srcOrd="0" destOrd="0" presId="urn:microsoft.com/office/officeart/2009/layout/CircleArrowProcess"/>
    <dgm:cxn modelId="{78099CEA-F164-4E7B-AF66-9BB15C2B3B42}" type="presParOf" srcId="{FEB4FEAF-7024-4EA5-9A25-E35D3CA859FD}" destId="{3938A039-5587-49A4-B35B-E440C8EE2F15}" srcOrd="0" destOrd="0" presId="urn:microsoft.com/office/officeart/2009/layout/CircleArrowProcess"/>
    <dgm:cxn modelId="{50D31894-FA3B-4D32-9E89-35944C6AC8BA}" type="presParOf" srcId="{069638B7-34BF-49F4-9DDA-0EA884EA20DF}" destId="{08FB2415-C511-4FA3-8E4C-F1D49BB90E59}" srcOrd="1" destOrd="0" presId="urn:microsoft.com/office/officeart/2009/layout/CircleArrowProcess"/>
    <dgm:cxn modelId="{105802A2-7B4E-44B4-98C3-FEAE9E4AF4AE}" type="presParOf" srcId="{069638B7-34BF-49F4-9DDA-0EA884EA20DF}" destId="{DE1D4B2D-A28E-4921-92FA-8D1A4DA4B121}" srcOrd="2" destOrd="0" presId="urn:microsoft.com/office/officeart/2009/layout/CircleArrowProcess"/>
    <dgm:cxn modelId="{8CE7A078-E54C-4318-8561-DC474402E862}" type="presParOf" srcId="{DE1D4B2D-A28E-4921-92FA-8D1A4DA4B121}" destId="{70E9CD9E-6787-4B18-9E60-924692B2A754}" srcOrd="0" destOrd="0" presId="urn:microsoft.com/office/officeart/2009/layout/CircleArrowProcess"/>
    <dgm:cxn modelId="{5CA1E324-DD5B-444F-BE20-4B83E8279780}" type="presParOf" srcId="{069638B7-34BF-49F4-9DDA-0EA884EA20DF}" destId="{CA475C6A-5AF8-4F4B-AEE0-9505F72193C3}" srcOrd="3" destOrd="0" presId="urn:microsoft.com/office/officeart/2009/layout/CircleArrowProcess"/>
    <dgm:cxn modelId="{B30778F9-4F13-4FDF-9354-3EC6828CEB24}" type="presParOf" srcId="{069638B7-34BF-49F4-9DDA-0EA884EA20DF}" destId="{80DA36B2-3A37-459B-B4B6-78EC2E6FFBBF}" srcOrd="4" destOrd="0" presId="urn:microsoft.com/office/officeart/2009/layout/CircleArrowProcess"/>
    <dgm:cxn modelId="{4D725F49-C7FB-4E05-86A8-15EE6C4D110E}" type="presParOf" srcId="{80DA36B2-3A37-459B-B4B6-78EC2E6FFBBF}" destId="{F86347DB-5444-4DD1-A503-9C91268C5CDF}" srcOrd="0" destOrd="0" presId="urn:microsoft.com/office/officeart/2009/layout/CircleArrowProcess"/>
    <dgm:cxn modelId="{E1CBFC34-03CE-48F0-AC8F-51F6B06C9AFF}" type="presParOf" srcId="{069638B7-34BF-49F4-9DDA-0EA884EA20DF}" destId="{A56308B8-9F41-477D-99E9-AA0C59836F42}" srcOrd="5" destOrd="0" presId="urn:microsoft.com/office/officeart/2009/layout/CircleArrowProcess"/>
    <dgm:cxn modelId="{667B6B48-01F2-4CE7-8F6A-CC6CD78AE459}" type="presParOf" srcId="{069638B7-34BF-49F4-9DDA-0EA884EA20DF}" destId="{4AA55D5F-25BA-4A9B-A372-613959084776}" srcOrd="6" destOrd="0" presId="urn:microsoft.com/office/officeart/2009/layout/CircleArrowProcess"/>
    <dgm:cxn modelId="{345B5296-CF22-49BC-8064-592B429CF813}" type="presParOf" srcId="{4AA55D5F-25BA-4A9B-A372-613959084776}" destId="{30FB3231-51EF-49F0-B7A5-0F715C1CD634}" srcOrd="0" destOrd="0" presId="urn:microsoft.com/office/officeart/2009/layout/CircleArrowProcess"/>
    <dgm:cxn modelId="{93392F35-F48B-4F8F-820F-665DEDCCEBDF}" type="presParOf" srcId="{069638B7-34BF-49F4-9DDA-0EA884EA20DF}" destId="{0A43F6FE-F30A-4142-8E28-63D093228090}" srcOrd="7" destOrd="0" presId="urn:microsoft.com/office/officeart/2009/layout/CircleArrowProcess"/>
    <dgm:cxn modelId="{0ED3F68F-6DCC-4A35-BAEA-FE5978E29016}" type="presParOf" srcId="{069638B7-34BF-49F4-9DDA-0EA884EA20DF}" destId="{7C4AF248-A70A-4F24-BAAA-189C193EB643}" srcOrd="8" destOrd="0" presId="urn:microsoft.com/office/officeart/2009/layout/CircleArrowProcess"/>
    <dgm:cxn modelId="{03AB4ABF-0AF3-47B9-9E53-415DBF4BB1D6}" type="presParOf" srcId="{7C4AF248-A70A-4F24-BAAA-189C193EB643}" destId="{2688A73D-3A1A-4CCC-8B84-BA03E1963139}" srcOrd="0" destOrd="0" presId="urn:microsoft.com/office/officeart/2009/layout/CircleArrowProcess"/>
    <dgm:cxn modelId="{4D92E452-1696-4D75-BE96-909B2BF6F083}" type="presParOf" srcId="{069638B7-34BF-49F4-9DDA-0EA884EA20DF}" destId="{BC3407B5-4238-41CE-8BC2-ED11AA9EABCE}" srcOrd="9" destOrd="0" presId="urn:microsoft.com/office/officeart/2009/layout/CircleArrow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938A039-5587-49A4-B35B-E440C8EE2F15}">
      <dsp:nvSpPr>
        <dsp:cNvPr id="0" name=""/>
        <dsp:cNvSpPr/>
      </dsp:nvSpPr>
      <dsp:spPr>
        <a:xfrm>
          <a:off x="1322920" y="0"/>
          <a:ext cx="2007653" cy="2007754"/>
        </a:xfrm>
        <a:prstGeom prst="circularArrow">
          <a:avLst>
            <a:gd name="adj1" fmla="val 10980"/>
            <a:gd name="adj2" fmla="val 1142322"/>
            <a:gd name="adj3" fmla="val 4500000"/>
            <a:gd name="adj4" fmla="val 10800000"/>
            <a:gd name="adj5" fmla="val 125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8FB2415-C511-4FA3-8E4C-F1D49BB90E59}">
      <dsp:nvSpPr>
        <dsp:cNvPr id="0" name=""/>
        <dsp:cNvSpPr/>
      </dsp:nvSpPr>
      <dsp:spPr>
        <a:xfrm>
          <a:off x="1766178" y="727146"/>
          <a:ext cx="1120384" cy="5599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lv-LV" sz="1200" kern="1200">
              <a:latin typeface="Times New Roman" panose="02020603050405020304" pitchFamily="18" charset="0"/>
              <a:cs typeface="Times New Roman" panose="02020603050405020304" pitchFamily="18" charset="0"/>
            </a:rPr>
            <a:t>Iesniegums</a:t>
          </a:r>
          <a:endParaRPr lang="en-US" sz="1200" kern="1200">
            <a:latin typeface="Times New Roman" panose="02020603050405020304" pitchFamily="18" charset="0"/>
            <a:cs typeface="Times New Roman" panose="02020603050405020304" pitchFamily="18" charset="0"/>
          </a:endParaRPr>
        </a:p>
      </dsp:txBody>
      <dsp:txXfrm>
        <a:off x="1766178" y="727146"/>
        <a:ext cx="1120384" cy="559941"/>
      </dsp:txXfrm>
    </dsp:sp>
    <dsp:sp modelId="{70E9CD9E-6787-4B18-9E60-924692B2A754}">
      <dsp:nvSpPr>
        <dsp:cNvPr id="0" name=""/>
        <dsp:cNvSpPr/>
      </dsp:nvSpPr>
      <dsp:spPr>
        <a:xfrm>
          <a:off x="765175" y="1153584"/>
          <a:ext cx="2007653" cy="2007754"/>
        </a:xfrm>
        <a:prstGeom prst="leftCircularArrow">
          <a:avLst>
            <a:gd name="adj1" fmla="val 10980"/>
            <a:gd name="adj2" fmla="val 1142322"/>
            <a:gd name="adj3" fmla="val 6300000"/>
            <a:gd name="adj4" fmla="val 18900000"/>
            <a:gd name="adj5" fmla="val 125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A475C6A-5AF8-4F4B-AEE0-9505F72193C3}">
      <dsp:nvSpPr>
        <dsp:cNvPr id="0" name=""/>
        <dsp:cNvSpPr/>
      </dsp:nvSpPr>
      <dsp:spPr>
        <a:xfrm>
          <a:off x="1206174" y="1883323"/>
          <a:ext cx="1120384" cy="5599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lv-LV" sz="1200" kern="1200">
              <a:latin typeface="Times New Roman" panose="02020603050405020304" pitchFamily="18" charset="0"/>
              <a:cs typeface="Times New Roman" panose="02020603050405020304" pitchFamily="18" charset="0"/>
            </a:rPr>
            <a:t>Izskatīšanas process</a:t>
          </a:r>
          <a:endParaRPr lang="en-US" sz="1200" kern="1200">
            <a:latin typeface="Times New Roman" panose="02020603050405020304" pitchFamily="18" charset="0"/>
            <a:cs typeface="Times New Roman" panose="02020603050405020304" pitchFamily="18" charset="0"/>
          </a:endParaRPr>
        </a:p>
      </dsp:txBody>
      <dsp:txXfrm>
        <a:off x="1206174" y="1883323"/>
        <a:ext cx="1120384" cy="559941"/>
      </dsp:txXfrm>
    </dsp:sp>
    <dsp:sp modelId="{F86347DB-5444-4DD1-A503-9C91268C5CDF}">
      <dsp:nvSpPr>
        <dsp:cNvPr id="0" name=""/>
        <dsp:cNvSpPr/>
      </dsp:nvSpPr>
      <dsp:spPr>
        <a:xfrm>
          <a:off x="1322920" y="2312353"/>
          <a:ext cx="2007653" cy="2007754"/>
        </a:xfrm>
        <a:prstGeom prst="circularArrow">
          <a:avLst>
            <a:gd name="adj1" fmla="val 10980"/>
            <a:gd name="adj2" fmla="val 1142322"/>
            <a:gd name="adj3" fmla="val 4500000"/>
            <a:gd name="adj4" fmla="val 13500000"/>
            <a:gd name="adj5" fmla="val 12500"/>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A56308B8-9F41-477D-99E9-AA0C59836F42}">
      <dsp:nvSpPr>
        <dsp:cNvPr id="0" name=""/>
        <dsp:cNvSpPr/>
      </dsp:nvSpPr>
      <dsp:spPr>
        <a:xfrm>
          <a:off x="1766178" y="3038851"/>
          <a:ext cx="1120384" cy="5599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lv-LV" sz="1200" kern="1200">
              <a:latin typeface="Times New Roman" panose="02020603050405020304" pitchFamily="18" charset="0"/>
              <a:cs typeface="Times New Roman" panose="02020603050405020304" pitchFamily="18" charset="0"/>
            </a:rPr>
            <a:t>Pozitīvo atzinumu saraksts</a:t>
          </a:r>
          <a:endParaRPr lang="en-US" sz="1200" kern="1200">
            <a:latin typeface="Times New Roman" panose="02020603050405020304" pitchFamily="18" charset="0"/>
            <a:cs typeface="Times New Roman" panose="02020603050405020304" pitchFamily="18" charset="0"/>
          </a:endParaRPr>
        </a:p>
      </dsp:txBody>
      <dsp:txXfrm>
        <a:off x="1766178" y="3038851"/>
        <a:ext cx="1120384" cy="559941"/>
      </dsp:txXfrm>
    </dsp:sp>
    <dsp:sp modelId="{30FB3231-51EF-49F0-B7A5-0F715C1CD634}">
      <dsp:nvSpPr>
        <dsp:cNvPr id="0" name=""/>
        <dsp:cNvSpPr/>
      </dsp:nvSpPr>
      <dsp:spPr>
        <a:xfrm>
          <a:off x="765175" y="3467881"/>
          <a:ext cx="2007653" cy="2007754"/>
        </a:xfrm>
        <a:prstGeom prst="leftCircularArrow">
          <a:avLst>
            <a:gd name="adj1" fmla="val 10980"/>
            <a:gd name="adj2" fmla="val 1142322"/>
            <a:gd name="adj3" fmla="val 6300000"/>
            <a:gd name="adj4" fmla="val 18900000"/>
            <a:gd name="adj5" fmla="val 12500"/>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A43F6FE-F30A-4142-8E28-63D093228090}">
      <dsp:nvSpPr>
        <dsp:cNvPr id="0" name=""/>
        <dsp:cNvSpPr/>
      </dsp:nvSpPr>
      <dsp:spPr>
        <a:xfrm>
          <a:off x="1206174" y="4195028"/>
          <a:ext cx="1120384" cy="5599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lv-LV" sz="1200" kern="1200">
              <a:latin typeface="Times New Roman" panose="02020603050405020304" pitchFamily="18" charset="0"/>
              <a:cs typeface="Times New Roman" panose="02020603050405020304" pitchFamily="18" charset="0"/>
            </a:rPr>
            <a:t>Izvērtēšana komisijā</a:t>
          </a:r>
          <a:endParaRPr lang="en-US" sz="1200" kern="1200">
            <a:latin typeface="Times New Roman" panose="02020603050405020304" pitchFamily="18" charset="0"/>
            <a:cs typeface="Times New Roman" panose="02020603050405020304" pitchFamily="18" charset="0"/>
          </a:endParaRPr>
        </a:p>
      </dsp:txBody>
      <dsp:txXfrm>
        <a:off x="1206174" y="4195028"/>
        <a:ext cx="1120384" cy="559941"/>
      </dsp:txXfrm>
    </dsp:sp>
    <dsp:sp modelId="{2688A73D-3A1A-4CCC-8B84-BA03E1963139}">
      <dsp:nvSpPr>
        <dsp:cNvPr id="0" name=""/>
        <dsp:cNvSpPr/>
      </dsp:nvSpPr>
      <dsp:spPr>
        <a:xfrm>
          <a:off x="1465651" y="4754970"/>
          <a:ext cx="1724827" cy="1725839"/>
        </a:xfrm>
        <a:prstGeom prst="blockArc">
          <a:avLst>
            <a:gd name="adj1" fmla="val 13500000"/>
            <a:gd name="adj2" fmla="val 10800000"/>
            <a:gd name="adj3" fmla="val 12740"/>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C3407B5-4238-41CE-8BC2-ED11AA9EABCE}">
      <dsp:nvSpPr>
        <dsp:cNvPr id="0" name=""/>
        <dsp:cNvSpPr/>
      </dsp:nvSpPr>
      <dsp:spPr>
        <a:xfrm>
          <a:off x="1766178" y="5351204"/>
          <a:ext cx="1120384" cy="5599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lv-LV" sz="1200" kern="1200">
              <a:latin typeface="Times New Roman" panose="02020603050405020304" pitchFamily="18" charset="0"/>
              <a:cs typeface="Times New Roman" panose="02020603050405020304" pitchFamily="18" charset="0"/>
            </a:rPr>
            <a:t>Manipulāciju saraksts</a:t>
          </a:r>
          <a:endParaRPr lang="en-US" sz="1200" kern="1200">
            <a:latin typeface="Times New Roman" panose="02020603050405020304" pitchFamily="18" charset="0"/>
            <a:cs typeface="Times New Roman" panose="02020603050405020304" pitchFamily="18" charset="0"/>
          </a:endParaRPr>
        </a:p>
      </dsp:txBody>
      <dsp:txXfrm>
        <a:off x="1766178" y="5351204"/>
        <a:ext cx="1120384" cy="559941"/>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1</xdr:col>
      <xdr:colOff>285750</xdr:colOff>
      <xdr:row>20</xdr:row>
      <xdr:rowOff>247650</xdr:rowOff>
    </xdr:to>
    <xdr:graphicFrame macro="">
      <xdr:nvGraphicFramePr>
        <xdr:cNvPr id="4" name="Diagram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mnvd.gov.lv/lv/ligumpartneriem/ligumu-dokumenti/pakalpojumu-tarifi"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vmnvd.gov.lv/lv/nvd-pakalpojumi/medicinas-pakalpojumu-ieklausana-un-tarifu-parrekinasana"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D24"/>
  <sheetViews>
    <sheetView showGridLines="0" topLeftCell="A7" workbookViewId="0">
      <selection activeCell="C21" sqref="C21"/>
    </sheetView>
  </sheetViews>
  <sheetFormatPr defaultColWidth="9.140625" defaultRowHeight="15" x14ac:dyDescent="0.25"/>
  <cols>
    <col min="1" max="1" width="55.5703125" style="17" customWidth="1"/>
    <col min="2" max="2" width="73" style="17" customWidth="1"/>
    <col min="3" max="3" width="75.140625" style="17" customWidth="1"/>
    <col min="4" max="16384" width="9.140625" style="17"/>
  </cols>
  <sheetData>
    <row r="2" spans="2:4" ht="24.75" customHeight="1" x14ac:dyDescent="0.25">
      <c r="B2" s="227" t="s">
        <v>80</v>
      </c>
    </row>
    <row r="3" spans="2:4" ht="24.75" customHeight="1" x14ac:dyDescent="0.25">
      <c r="B3" s="227"/>
    </row>
    <row r="4" spans="2:4" ht="30" customHeight="1" x14ac:dyDescent="0.25">
      <c r="B4" s="134" t="s">
        <v>64</v>
      </c>
    </row>
    <row r="5" spans="2:4" ht="33.75" customHeight="1" x14ac:dyDescent="0.25">
      <c r="B5" s="135" t="s">
        <v>57</v>
      </c>
      <c r="D5" s="17" t="s">
        <v>9</v>
      </c>
    </row>
    <row r="6" spans="2:4" ht="24" customHeight="1" x14ac:dyDescent="0.25">
      <c r="B6" s="136"/>
    </row>
    <row r="7" spans="2:4" ht="24.75" customHeight="1" x14ac:dyDescent="0.3">
      <c r="B7" s="137"/>
    </row>
    <row r="8" spans="2:4" ht="12" customHeight="1" x14ac:dyDescent="0.25">
      <c r="B8" s="138"/>
    </row>
    <row r="9" spans="2:4" ht="49.5" customHeight="1" x14ac:dyDescent="0.25">
      <c r="B9" s="139" t="s">
        <v>97</v>
      </c>
    </row>
    <row r="10" spans="2:4" ht="24" customHeight="1" x14ac:dyDescent="0.25">
      <c r="B10" s="140" t="s">
        <v>656</v>
      </c>
    </row>
    <row r="11" spans="2:4" ht="31.5" x14ac:dyDescent="0.25">
      <c r="B11" s="139" t="s">
        <v>98</v>
      </c>
    </row>
    <row r="12" spans="2:4" ht="21.75" customHeight="1" x14ac:dyDescent="0.25">
      <c r="B12" s="140" t="s">
        <v>58</v>
      </c>
    </row>
    <row r="13" spans="2:4" ht="17.25" customHeight="1" x14ac:dyDescent="0.25">
      <c r="B13" s="139" t="s">
        <v>62</v>
      </c>
    </row>
    <row r="14" spans="2:4" ht="24" customHeight="1" x14ac:dyDescent="0.25">
      <c r="B14" s="140" t="s">
        <v>657</v>
      </c>
    </row>
    <row r="15" spans="2:4" ht="45.75" customHeight="1" x14ac:dyDescent="0.25">
      <c r="B15" s="141"/>
    </row>
    <row r="16" spans="2:4" ht="24" customHeight="1" x14ac:dyDescent="0.25">
      <c r="B16" s="136"/>
    </row>
    <row r="17" spans="1:2" ht="15.75" customHeight="1" x14ac:dyDescent="0.25">
      <c r="B17" s="139" t="s">
        <v>79</v>
      </c>
    </row>
    <row r="18" spans="1:2" x14ac:dyDescent="0.25">
      <c r="B18" s="140" t="s">
        <v>78</v>
      </c>
    </row>
    <row r="19" spans="1:2" ht="17.25" customHeight="1" x14ac:dyDescent="0.25">
      <c r="B19" s="136"/>
    </row>
    <row r="20" spans="1:2" ht="24" customHeight="1" x14ac:dyDescent="0.25">
      <c r="B20" s="142"/>
    </row>
    <row r="21" spans="1:2" ht="26.25" customHeight="1" x14ac:dyDescent="0.25"/>
    <row r="22" spans="1:2" ht="14.25" customHeight="1" x14ac:dyDescent="0.25">
      <c r="A22" s="107" t="s">
        <v>608</v>
      </c>
    </row>
    <row r="23" spans="1:2" x14ac:dyDescent="0.25">
      <c r="A23" s="19" t="s">
        <v>75</v>
      </c>
    </row>
    <row r="24" spans="1:2" ht="15" customHeight="1" x14ac:dyDescent="0.25"/>
  </sheetData>
  <mergeCells count="1">
    <mergeCell ref="B2:B3"/>
  </mergeCells>
  <hyperlinks>
    <hyperlink ref="B5" location="'Izskatīšanas procesā'!A1" display="Skatīt darblapu &quot;Izskatīšanas procesā&quot;"/>
    <hyperlink ref="B10" location="'Jaunas manipulācijas'!A1" display="Skatīt darblapu &quot;Jaunas manipulācijas&quot;"/>
    <hyperlink ref="B12" location="'Pārrēķinātas manipulācijas'!A1" display="Skatīt darblapu &quot;Pārrēķinātas manipulācijas&quot;"/>
    <hyperlink ref="B14" location="Citas_manipulāciju_izmaiņas!A1" display="Skatīt darblapu &quot;Citas izmaiņas&quot;"/>
    <hyperlink ref="B18" r:id="rId1" display="Skatīt manipulāciju sarakstu"/>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249"/>
  <sheetViews>
    <sheetView showGridLines="0" tabSelected="1" zoomScale="80" zoomScaleNormal="80" workbookViewId="0">
      <selection activeCell="Y258" sqref="Y258"/>
    </sheetView>
  </sheetViews>
  <sheetFormatPr defaultColWidth="9.140625" defaultRowHeight="15" x14ac:dyDescent="0.25"/>
  <cols>
    <col min="1" max="1" width="1.85546875" style="17" customWidth="1"/>
    <col min="2" max="2" width="9.140625" style="17"/>
    <col min="3" max="3" width="11.85546875" style="17" customWidth="1"/>
    <col min="4" max="4" width="46.28515625" style="167" customWidth="1"/>
    <col min="5" max="5" width="20.140625" style="172" customWidth="1"/>
    <col min="6" max="6" width="13.5703125" style="17" customWidth="1"/>
    <col min="7" max="7" width="68.85546875" style="170" customWidth="1"/>
    <col min="8" max="8" width="23.28515625" style="17" customWidth="1"/>
    <col min="9" max="9" width="40.7109375" style="170" customWidth="1"/>
    <col min="10" max="16384" width="9.140625" style="17"/>
  </cols>
  <sheetData>
    <row r="1" spans="2:9" ht="27" customHeight="1" x14ac:dyDescent="0.3">
      <c r="B1" s="309" t="s">
        <v>728</v>
      </c>
    </row>
    <row r="2" spans="2:9" ht="36.6" customHeight="1" x14ac:dyDescent="0.25">
      <c r="B2" s="228" t="s">
        <v>76</v>
      </c>
      <c r="C2" s="228"/>
      <c r="D2" s="228"/>
      <c r="E2" s="228"/>
      <c r="F2" s="228"/>
      <c r="G2" s="228"/>
      <c r="H2" s="228"/>
    </row>
    <row r="3" spans="2:9" ht="16.5" customHeight="1" x14ac:dyDescent="0.25">
      <c r="B3" s="20"/>
      <c r="C3" s="229" t="s">
        <v>82</v>
      </c>
      <c r="D3" s="229"/>
      <c r="E3" s="173"/>
      <c r="F3" s="20"/>
      <c r="G3" s="20"/>
      <c r="H3" s="20"/>
    </row>
    <row r="4" spans="2:9" s="27" customFormat="1" ht="17.25" customHeight="1" x14ac:dyDescent="0.25">
      <c r="B4" s="231" t="s">
        <v>609</v>
      </c>
      <c r="C4" s="231"/>
      <c r="D4" s="231"/>
      <c r="E4" s="231"/>
      <c r="F4" s="231"/>
      <c r="G4" s="231"/>
      <c r="H4" s="231"/>
      <c r="I4" s="198"/>
    </row>
    <row r="5" spans="2:9" ht="9.6" customHeight="1" x14ac:dyDescent="0.25">
      <c r="B5" s="22"/>
      <c r="C5" s="230"/>
      <c r="D5" s="230"/>
      <c r="E5" s="230"/>
      <c r="F5" s="230"/>
      <c r="G5" s="230"/>
      <c r="H5" s="21"/>
    </row>
    <row r="6" spans="2:9" ht="36" customHeight="1" x14ac:dyDescent="0.25">
      <c r="B6" s="310" t="s">
        <v>64</v>
      </c>
      <c r="C6" s="310"/>
      <c r="D6" s="310"/>
      <c r="E6" s="310"/>
      <c r="F6" s="310"/>
      <c r="G6" s="310"/>
      <c r="H6" s="310"/>
      <c r="I6" s="310"/>
    </row>
    <row r="7" spans="2:9" s="196" customFormat="1" ht="45" x14ac:dyDescent="0.25">
      <c r="B7" s="213" t="s">
        <v>34</v>
      </c>
      <c r="C7" s="213" t="s">
        <v>29</v>
      </c>
      <c r="D7" s="213" t="s">
        <v>48</v>
      </c>
      <c r="E7" s="213" t="s">
        <v>63</v>
      </c>
      <c r="F7" s="213" t="s">
        <v>0</v>
      </c>
      <c r="G7" s="213" t="s">
        <v>1</v>
      </c>
      <c r="H7" s="213" t="s">
        <v>179</v>
      </c>
      <c r="I7" s="213" t="s">
        <v>112</v>
      </c>
    </row>
    <row r="8" spans="2:9" ht="30" x14ac:dyDescent="0.25">
      <c r="B8" s="18">
        <v>1</v>
      </c>
      <c r="C8" s="182">
        <v>44158</v>
      </c>
      <c r="D8" s="197" t="s">
        <v>181</v>
      </c>
      <c r="E8" s="200" t="s">
        <v>3</v>
      </c>
      <c r="F8" s="183" t="s">
        <v>100</v>
      </c>
      <c r="G8" s="199" t="s">
        <v>697</v>
      </c>
      <c r="H8" s="184" t="s">
        <v>30</v>
      </c>
      <c r="I8" s="199" t="s">
        <v>692</v>
      </c>
    </row>
    <row r="9" spans="2:9" ht="30" x14ac:dyDescent="0.25">
      <c r="B9" s="18">
        <v>2</v>
      </c>
      <c r="C9" s="166">
        <v>44154</v>
      </c>
      <c r="D9" s="41" t="s">
        <v>672</v>
      </c>
      <c r="E9" s="92" t="s">
        <v>664</v>
      </c>
      <c r="F9" s="183" t="s">
        <v>100</v>
      </c>
      <c r="G9" s="201" t="s">
        <v>674</v>
      </c>
      <c r="H9" s="101" t="s">
        <v>30</v>
      </c>
      <c r="I9" s="109" t="s">
        <v>673</v>
      </c>
    </row>
    <row r="10" spans="2:9" ht="30" x14ac:dyDescent="0.25">
      <c r="B10" s="18">
        <v>3</v>
      </c>
      <c r="C10" s="166">
        <v>44154</v>
      </c>
      <c r="D10" s="41" t="s">
        <v>672</v>
      </c>
      <c r="E10" s="92" t="s">
        <v>664</v>
      </c>
      <c r="F10" s="183" t="s">
        <v>100</v>
      </c>
      <c r="G10" s="201" t="s">
        <v>675</v>
      </c>
      <c r="H10" s="101" t="s">
        <v>30</v>
      </c>
      <c r="I10" s="109" t="s">
        <v>673</v>
      </c>
    </row>
    <row r="11" spans="2:9" ht="30" x14ac:dyDescent="0.25">
      <c r="B11" s="18">
        <v>4</v>
      </c>
      <c r="C11" s="166">
        <v>44154</v>
      </c>
      <c r="D11" s="41" t="s">
        <v>672</v>
      </c>
      <c r="E11" s="92" t="s">
        <v>664</v>
      </c>
      <c r="F11" s="183" t="s">
        <v>100</v>
      </c>
      <c r="G11" s="201" t="s">
        <v>676</v>
      </c>
      <c r="H11" s="101" t="s">
        <v>30</v>
      </c>
      <c r="I11" s="109" t="s">
        <v>673</v>
      </c>
    </row>
    <row r="12" spans="2:9" ht="30" x14ac:dyDescent="0.25">
      <c r="B12" s="18">
        <v>5</v>
      </c>
      <c r="C12" s="182">
        <v>44145</v>
      </c>
      <c r="D12" s="197" t="s">
        <v>695</v>
      </c>
      <c r="E12" s="183" t="s">
        <v>36</v>
      </c>
      <c r="F12" s="183">
        <v>30058</v>
      </c>
      <c r="G12" s="199" t="s">
        <v>696</v>
      </c>
      <c r="H12" s="184" t="s">
        <v>65</v>
      </c>
      <c r="I12" s="199" t="s">
        <v>692</v>
      </c>
    </row>
    <row r="13" spans="2:9" ht="30" x14ac:dyDescent="0.25">
      <c r="B13" s="18">
        <v>6</v>
      </c>
      <c r="C13" s="145">
        <v>44144</v>
      </c>
      <c r="D13" s="9" t="s">
        <v>160</v>
      </c>
      <c r="E13" s="92" t="s">
        <v>664</v>
      </c>
      <c r="F13" s="92" t="s">
        <v>100</v>
      </c>
      <c r="G13" s="109" t="s">
        <v>665</v>
      </c>
      <c r="H13" s="101" t="s">
        <v>30</v>
      </c>
      <c r="I13" s="109" t="s">
        <v>688</v>
      </c>
    </row>
    <row r="14" spans="2:9" x14ac:dyDescent="0.25">
      <c r="B14" s="18">
        <v>7</v>
      </c>
      <c r="C14" s="145">
        <v>44111</v>
      </c>
      <c r="D14" s="9" t="s">
        <v>666</v>
      </c>
      <c r="E14" s="92" t="s">
        <v>50</v>
      </c>
      <c r="F14" s="92" t="s">
        <v>100</v>
      </c>
      <c r="G14" s="109" t="s">
        <v>667</v>
      </c>
      <c r="H14" s="101" t="s">
        <v>30</v>
      </c>
      <c r="I14" s="171"/>
    </row>
    <row r="15" spans="2:9" ht="30" x14ac:dyDescent="0.25">
      <c r="B15" s="18">
        <v>8</v>
      </c>
      <c r="C15" s="182">
        <v>44126</v>
      </c>
      <c r="D15" s="197" t="s">
        <v>181</v>
      </c>
      <c r="E15" s="183" t="s">
        <v>690</v>
      </c>
      <c r="F15" s="183">
        <v>24072</v>
      </c>
      <c r="G15" s="199" t="s">
        <v>691</v>
      </c>
      <c r="H15" s="184" t="s">
        <v>65</v>
      </c>
      <c r="I15" s="199" t="s">
        <v>692</v>
      </c>
    </row>
    <row r="16" spans="2:9" x14ac:dyDescent="0.25">
      <c r="B16" s="18">
        <v>9</v>
      </c>
      <c r="C16" s="182">
        <v>44130</v>
      </c>
      <c r="D16" s="197" t="s">
        <v>160</v>
      </c>
      <c r="E16" s="183" t="s">
        <v>693</v>
      </c>
      <c r="F16" s="92" t="s">
        <v>100</v>
      </c>
      <c r="G16" s="199" t="s">
        <v>694</v>
      </c>
      <c r="H16" s="184" t="s">
        <v>30</v>
      </c>
      <c r="I16" s="199" t="s">
        <v>692</v>
      </c>
    </row>
    <row r="17" spans="2:9" ht="60" x14ac:dyDescent="0.25">
      <c r="B17" s="18">
        <v>10</v>
      </c>
      <c r="C17" s="13">
        <v>44092</v>
      </c>
      <c r="D17" s="9" t="s">
        <v>160</v>
      </c>
      <c r="E17" s="18" t="s">
        <v>557</v>
      </c>
      <c r="F17" s="100" t="s">
        <v>564</v>
      </c>
      <c r="G17" s="109" t="s">
        <v>28</v>
      </c>
      <c r="H17" s="101" t="s">
        <v>65</v>
      </c>
      <c r="I17" s="23"/>
    </row>
    <row r="18" spans="2:9" ht="90" x14ac:dyDescent="0.25">
      <c r="B18" s="18">
        <v>11</v>
      </c>
      <c r="C18" s="13">
        <v>44092</v>
      </c>
      <c r="D18" s="9" t="s">
        <v>160</v>
      </c>
      <c r="E18" s="18" t="s">
        <v>557</v>
      </c>
      <c r="F18" s="100" t="s">
        <v>565</v>
      </c>
      <c r="G18" s="109" t="s">
        <v>524</v>
      </c>
      <c r="H18" s="101" t="s">
        <v>65</v>
      </c>
      <c r="I18" s="23"/>
    </row>
    <row r="19" spans="2:9" ht="150" x14ac:dyDescent="0.25">
      <c r="B19" s="18">
        <v>12</v>
      </c>
      <c r="C19" s="13">
        <v>44092</v>
      </c>
      <c r="D19" s="9" t="s">
        <v>160</v>
      </c>
      <c r="E19" s="18" t="s">
        <v>557</v>
      </c>
      <c r="F19" s="100" t="s">
        <v>566</v>
      </c>
      <c r="G19" s="109" t="s">
        <v>567</v>
      </c>
      <c r="H19" s="101" t="s">
        <v>65</v>
      </c>
      <c r="I19" s="23"/>
    </row>
    <row r="20" spans="2:9" ht="195" x14ac:dyDescent="0.25">
      <c r="B20" s="18">
        <v>13</v>
      </c>
      <c r="C20" s="13">
        <v>44092</v>
      </c>
      <c r="D20" s="9" t="s">
        <v>160</v>
      </c>
      <c r="E20" s="18" t="s">
        <v>557</v>
      </c>
      <c r="F20" s="100" t="s">
        <v>568</v>
      </c>
      <c r="G20" s="109" t="s">
        <v>569</v>
      </c>
      <c r="H20" s="101" t="s">
        <v>65</v>
      </c>
      <c r="I20" s="23"/>
    </row>
    <row r="21" spans="2:9" ht="45" x14ac:dyDescent="0.25">
      <c r="B21" s="18">
        <v>14</v>
      </c>
      <c r="C21" s="13">
        <v>44092</v>
      </c>
      <c r="D21" s="9" t="s">
        <v>160</v>
      </c>
      <c r="E21" s="18" t="s">
        <v>557</v>
      </c>
      <c r="F21" s="100" t="s">
        <v>100</v>
      </c>
      <c r="G21" s="109" t="s">
        <v>570</v>
      </c>
      <c r="H21" s="100" t="s">
        <v>571</v>
      </c>
      <c r="I21" s="23"/>
    </row>
    <row r="22" spans="2:9" ht="45" x14ac:dyDescent="0.25">
      <c r="B22" s="18">
        <v>15</v>
      </c>
      <c r="C22" s="13">
        <v>44085</v>
      </c>
      <c r="D22" s="9" t="s">
        <v>366</v>
      </c>
      <c r="E22" s="18" t="s">
        <v>8</v>
      </c>
      <c r="F22" s="18">
        <v>60013</v>
      </c>
      <c r="G22" s="23" t="s">
        <v>572</v>
      </c>
      <c r="H22" s="18" t="s">
        <v>65</v>
      </c>
      <c r="I22" s="23"/>
    </row>
    <row r="23" spans="2:9" ht="30" x14ac:dyDescent="0.25">
      <c r="B23" s="18">
        <v>16</v>
      </c>
      <c r="C23" s="13" t="s">
        <v>586</v>
      </c>
      <c r="D23" s="9" t="s">
        <v>575</v>
      </c>
      <c r="E23" s="18" t="s">
        <v>51</v>
      </c>
      <c r="F23" s="18">
        <v>50509</v>
      </c>
      <c r="G23" s="108" t="s">
        <v>587</v>
      </c>
      <c r="H23" s="18" t="s">
        <v>65</v>
      </c>
      <c r="I23" s="23"/>
    </row>
    <row r="24" spans="2:9" ht="30" x14ac:dyDescent="0.25">
      <c r="B24" s="18">
        <v>17</v>
      </c>
      <c r="C24" s="13" t="s">
        <v>586</v>
      </c>
      <c r="D24" s="9" t="s">
        <v>575</v>
      </c>
      <c r="E24" s="18" t="s">
        <v>51</v>
      </c>
      <c r="F24" s="54" t="s">
        <v>588</v>
      </c>
      <c r="G24" s="108" t="s">
        <v>602</v>
      </c>
      <c r="H24" s="18" t="s">
        <v>65</v>
      </c>
      <c r="I24" s="23"/>
    </row>
    <row r="25" spans="2:9" ht="30" x14ac:dyDescent="0.25">
      <c r="B25" s="18">
        <v>18</v>
      </c>
      <c r="C25" s="13" t="s">
        <v>586</v>
      </c>
      <c r="D25" s="9" t="s">
        <v>575</v>
      </c>
      <c r="E25" s="18" t="s">
        <v>51</v>
      </c>
      <c r="F25" s="54" t="s">
        <v>589</v>
      </c>
      <c r="G25" s="108" t="s">
        <v>603</v>
      </c>
      <c r="H25" s="18" t="s">
        <v>65</v>
      </c>
      <c r="I25" s="23"/>
    </row>
    <row r="26" spans="2:9" ht="30" x14ac:dyDescent="0.25">
      <c r="B26" s="18">
        <v>19</v>
      </c>
      <c r="C26" s="13" t="s">
        <v>586</v>
      </c>
      <c r="D26" s="9" t="s">
        <v>575</v>
      </c>
      <c r="E26" s="18" t="s">
        <v>51</v>
      </c>
      <c r="F26" s="54" t="s">
        <v>590</v>
      </c>
      <c r="G26" s="108" t="s">
        <v>601</v>
      </c>
      <c r="H26" s="18" t="s">
        <v>65</v>
      </c>
      <c r="I26" s="23"/>
    </row>
    <row r="27" spans="2:9" ht="30" x14ac:dyDescent="0.25">
      <c r="B27" s="18">
        <v>20</v>
      </c>
      <c r="C27" s="13" t="s">
        <v>586</v>
      </c>
      <c r="D27" s="9" t="s">
        <v>575</v>
      </c>
      <c r="E27" s="18" t="s">
        <v>51</v>
      </c>
      <c r="F27" s="54" t="s">
        <v>591</v>
      </c>
      <c r="G27" s="108" t="s">
        <v>600</v>
      </c>
      <c r="H27" s="18" t="s">
        <v>65</v>
      </c>
      <c r="I27" s="23"/>
    </row>
    <row r="28" spans="2:9" ht="45" x14ac:dyDescent="0.25">
      <c r="B28" s="18">
        <v>21</v>
      </c>
      <c r="C28" s="13" t="s">
        <v>586</v>
      </c>
      <c r="D28" s="9" t="s">
        <v>575</v>
      </c>
      <c r="E28" s="18" t="s">
        <v>51</v>
      </c>
      <c r="F28" s="54" t="s">
        <v>592</v>
      </c>
      <c r="G28" s="108" t="s">
        <v>598</v>
      </c>
      <c r="H28" s="18" t="s">
        <v>65</v>
      </c>
      <c r="I28" s="23"/>
    </row>
    <row r="29" spans="2:9" ht="45" x14ac:dyDescent="0.25">
      <c r="B29" s="18">
        <v>22</v>
      </c>
      <c r="C29" s="13" t="s">
        <v>586</v>
      </c>
      <c r="D29" s="9" t="s">
        <v>575</v>
      </c>
      <c r="E29" s="18" t="s">
        <v>51</v>
      </c>
      <c r="F29" s="54" t="s">
        <v>593</v>
      </c>
      <c r="G29" s="108" t="s">
        <v>599</v>
      </c>
      <c r="H29" s="18" t="s">
        <v>65</v>
      </c>
      <c r="I29" s="23"/>
    </row>
    <row r="30" spans="2:9" ht="30" x14ac:dyDescent="0.25">
      <c r="B30" s="18">
        <v>23</v>
      </c>
      <c r="C30" s="13" t="s">
        <v>586</v>
      </c>
      <c r="D30" s="9" t="s">
        <v>575</v>
      </c>
      <c r="E30" s="18" t="s">
        <v>51</v>
      </c>
      <c r="F30" s="54" t="s">
        <v>594</v>
      </c>
      <c r="G30" s="108" t="s">
        <v>596</v>
      </c>
      <c r="H30" s="18" t="s">
        <v>65</v>
      </c>
      <c r="I30" s="23"/>
    </row>
    <row r="31" spans="2:9" ht="30" x14ac:dyDescent="0.25">
      <c r="B31" s="18">
        <v>24</v>
      </c>
      <c r="C31" s="13" t="s">
        <v>586</v>
      </c>
      <c r="D31" s="9" t="s">
        <v>575</v>
      </c>
      <c r="E31" s="18" t="s">
        <v>51</v>
      </c>
      <c r="F31" s="54" t="s">
        <v>595</v>
      </c>
      <c r="G31" s="108" t="s">
        <v>597</v>
      </c>
      <c r="H31" s="18" t="s">
        <v>65</v>
      </c>
      <c r="I31" s="23"/>
    </row>
    <row r="32" spans="2:9" ht="30" x14ac:dyDescent="0.25">
      <c r="B32" s="18">
        <v>25</v>
      </c>
      <c r="C32" s="13">
        <v>44014</v>
      </c>
      <c r="D32" s="9" t="s">
        <v>575</v>
      </c>
      <c r="E32" s="18" t="s">
        <v>51</v>
      </c>
      <c r="F32" s="18">
        <v>50696</v>
      </c>
      <c r="G32" s="23" t="s">
        <v>577</v>
      </c>
      <c r="H32" s="18" t="s">
        <v>65</v>
      </c>
      <c r="I32" s="23"/>
    </row>
    <row r="33" spans="2:9" ht="30" x14ac:dyDescent="0.25">
      <c r="B33" s="18">
        <v>26</v>
      </c>
      <c r="C33" s="13">
        <v>44014</v>
      </c>
      <c r="D33" s="9" t="s">
        <v>575</v>
      </c>
      <c r="E33" s="18" t="s">
        <v>51</v>
      </c>
      <c r="F33" s="18">
        <v>50697</v>
      </c>
      <c r="G33" s="23" t="s">
        <v>578</v>
      </c>
      <c r="H33" s="18" t="s">
        <v>65</v>
      </c>
      <c r="I33" s="23"/>
    </row>
    <row r="34" spans="2:9" ht="60" x14ac:dyDescent="0.25">
      <c r="B34" s="18">
        <v>27</v>
      </c>
      <c r="C34" s="13">
        <v>44014</v>
      </c>
      <c r="D34" s="9" t="s">
        <v>575</v>
      </c>
      <c r="E34" s="18" t="s">
        <v>51</v>
      </c>
      <c r="F34" s="18">
        <v>50698</v>
      </c>
      <c r="G34" s="23" t="s">
        <v>579</v>
      </c>
      <c r="H34" s="18" t="s">
        <v>65</v>
      </c>
      <c r="I34" s="23" t="s">
        <v>576</v>
      </c>
    </row>
    <row r="35" spans="2:9" ht="30" x14ac:dyDescent="0.25">
      <c r="B35" s="18">
        <v>28</v>
      </c>
      <c r="C35" s="13">
        <v>44014</v>
      </c>
      <c r="D35" s="9" t="s">
        <v>575</v>
      </c>
      <c r="E35" s="18" t="s">
        <v>51</v>
      </c>
      <c r="F35" s="18">
        <v>50699</v>
      </c>
      <c r="G35" s="23" t="s">
        <v>580</v>
      </c>
      <c r="H35" s="18" t="s">
        <v>65</v>
      </c>
      <c r="I35" s="23" t="s">
        <v>576</v>
      </c>
    </row>
    <row r="36" spans="2:9" ht="30" x14ac:dyDescent="0.25">
      <c r="B36" s="18">
        <v>29</v>
      </c>
      <c r="C36" s="13">
        <v>44014</v>
      </c>
      <c r="D36" s="9" t="s">
        <v>575</v>
      </c>
      <c r="E36" s="18" t="s">
        <v>51</v>
      </c>
      <c r="F36" s="18">
        <v>50700</v>
      </c>
      <c r="G36" s="23" t="s">
        <v>689</v>
      </c>
      <c r="H36" s="18" t="s">
        <v>65</v>
      </c>
      <c r="I36" s="23"/>
    </row>
    <row r="37" spans="2:9" ht="30" x14ac:dyDescent="0.25">
      <c r="B37" s="18">
        <v>30</v>
      </c>
      <c r="C37" s="13">
        <v>44014</v>
      </c>
      <c r="D37" s="9" t="s">
        <v>575</v>
      </c>
      <c r="E37" s="18" t="s">
        <v>51</v>
      </c>
      <c r="F37" s="18">
        <v>50713</v>
      </c>
      <c r="G37" s="40" t="s">
        <v>712</v>
      </c>
      <c r="H37" s="18" t="s">
        <v>718</v>
      </c>
      <c r="I37" s="23" t="s">
        <v>710</v>
      </c>
    </row>
    <row r="38" spans="2:9" ht="30" x14ac:dyDescent="0.25">
      <c r="B38" s="18">
        <v>31</v>
      </c>
      <c r="C38" s="13">
        <v>44014</v>
      </c>
      <c r="D38" s="9" t="s">
        <v>575</v>
      </c>
      <c r="E38" s="18" t="s">
        <v>51</v>
      </c>
      <c r="F38" s="18">
        <v>50714</v>
      </c>
      <c r="G38" s="40" t="s">
        <v>713</v>
      </c>
      <c r="H38" s="18" t="s">
        <v>718</v>
      </c>
      <c r="I38" s="23" t="s">
        <v>710</v>
      </c>
    </row>
    <row r="39" spans="2:9" ht="30" x14ac:dyDescent="0.25">
      <c r="B39" s="18">
        <v>32</v>
      </c>
      <c r="C39" s="13">
        <v>44014</v>
      </c>
      <c r="D39" s="9" t="s">
        <v>575</v>
      </c>
      <c r="E39" s="18" t="s">
        <v>51</v>
      </c>
      <c r="F39" s="18">
        <v>50716</v>
      </c>
      <c r="G39" s="40" t="s">
        <v>714</v>
      </c>
      <c r="H39" s="18" t="s">
        <v>718</v>
      </c>
      <c r="I39" s="23" t="s">
        <v>710</v>
      </c>
    </row>
    <row r="40" spans="2:9" ht="30" x14ac:dyDescent="0.25">
      <c r="B40" s="18">
        <v>33</v>
      </c>
      <c r="C40" s="13">
        <v>44014</v>
      </c>
      <c r="D40" s="9" t="s">
        <v>575</v>
      </c>
      <c r="E40" s="18" t="s">
        <v>51</v>
      </c>
      <c r="F40" s="18">
        <v>50717</v>
      </c>
      <c r="G40" s="40" t="s">
        <v>715</v>
      </c>
      <c r="H40" s="18" t="s">
        <v>718</v>
      </c>
      <c r="I40" s="23" t="s">
        <v>710</v>
      </c>
    </row>
    <row r="41" spans="2:9" ht="30" x14ac:dyDescent="0.25">
      <c r="B41" s="18">
        <v>34</v>
      </c>
      <c r="C41" s="13">
        <v>44014</v>
      </c>
      <c r="D41" s="9" t="s">
        <v>575</v>
      </c>
      <c r="E41" s="18" t="s">
        <v>51</v>
      </c>
      <c r="F41" s="18">
        <v>50718</v>
      </c>
      <c r="G41" s="40" t="s">
        <v>716</v>
      </c>
      <c r="H41" s="18" t="s">
        <v>718</v>
      </c>
      <c r="I41" s="23" t="s">
        <v>710</v>
      </c>
    </row>
    <row r="42" spans="2:9" ht="30" x14ac:dyDescent="0.25">
      <c r="B42" s="18">
        <v>35</v>
      </c>
      <c r="C42" s="13">
        <v>44014</v>
      </c>
      <c r="D42" s="9" t="s">
        <v>575</v>
      </c>
      <c r="E42" s="18" t="s">
        <v>51</v>
      </c>
      <c r="F42" s="18">
        <v>50719</v>
      </c>
      <c r="G42" s="40" t="s">
        <v>717</v>
      </c>
      <c r="H42" s="18" t="s">
        <v>719</v>
      </c>
      <c r="I42" s="23" t="s">
        <v>711</v>
      </c>
    </row>
    <row r="43" spans="2:9" ht="30" x14ac:dyDescent="0.25">
      <c r="B43" s="18">
        <v>36</v>
      </c>
      <c r="C43" s="13">
        <v>44014</v>
      </c>
      <c r="D43" s="9" t="s">
        <v>575</v>
      </c>
      <c r="E43" s="18" t="s">
        <v>51</v>
      </c>
      <c r="F43" s="18">
        <v>50723</v>
      </c>
      <c r="G43" s="40" t="s">
        <v>720</v>
      </c>
      <c r="H43" s="18" t="s">
        <v>65</v>
      </c>
      <c r="I43" s="23" t="s">
        <v>711</v>
      </c>
    </row>
    <row r="44" spans="2:9" ht="30" x14ac:dyDescent="0.25">
      <c r="B44" s="18">
        <v>37</v>
      </c>
      <c r="C44" s="13">
        <v>44014</v>
      </c>
      <c r="D44" s="9" t="s">
        <v>575</v>
      </c>
      <c r="E44" s="18" t="s">
        <v>51</v>
      </c>
      <c r="F44" s="18">
        <v>50734</v>
      </c>
      <c r="G44" s="40" t="s">
        <v>721</v>
      </c>
      <c r="H44" s="18" t="s">
        <v>65</v>
      </c>
      <c r="I44" s="23" t="s">
        <v>711</v>
      </c>
    </row>
    <row r="45" spans="2:9" ht="30" x14ac:dyDescent="0.25">
      <c r="B45" s="18">
        <v>38</v>
      </c>
      <c r="C45" s="13">
        <v>44014</v>
      </c>
      <c r="D45" s="9" t="s">
        <v>575</v>
      </c>
      <c r="E45" s="18" t="s">
        <v>51</v>
      </c>
      <c r="F45" s="18">
        <v>50738</v>
      </c>
      <c r="G45" s="40" t="s">
        <v>722</v>
      </c>
      <c r="H45" s="18" t="s">
        <v>65</v>
      </c>
      <c r="I45" s="23" t="s">
        <v>711</v>
      </c>
    </row>
    <row r="46" spans="2:9" ht="30" x14ac:dyDescent="0.25">
      <c r="B46" s="18">
        <v>39</v>
      </c>
      <c r="C46" s="13">
        <v>44014</v>
      </c>
      <c r="D46" s="9" t="s">
        <v>575</v>
      </c>
      <c r="E46" s="18" t="s">
        <v>51</v>
      </c>
      <c r="F46" s="18">
        <v>50709</v>
      </c>
      <c r="G46" s="23" t="s">
        <v>581</v>
      </c>
      <c r="H46" s="18" t="s">
        <v>65</v>
      </c>
      <c r="I46" s="23"/>
    </row>
    <row r="47" spans="2:9" ht="60" x14ac:dyDescent="0.25">
      <c r="B47" s="18">
        <v>40</v>
      </c>
      <c r="C47" s="13">
        <v>44014</v>
      </c>
      <c r="D47" s="9" t="s">
        <v>575</v>
      </c>
      <c r="E47" s="18" t="s">
        <v>51</v>
      </c>
      <c r="F47" s="18">
        <v>50743</v>
      </c>
      <c r="G47" s="23" t="s">
        <v>582</v>
      </c>
      <c r="H47" s="18" t="s">
        <v>65</v>
      </c>
      <c r="I47" s="23"/>
    </row>
    <row r="48" spans="2:9" ht="30" x14ac:dyDescent="0.25">
      <c r="B48" s="18">
        <v>41</v>
      </c>
      <c r="C48" s="13">
        <v>44014</v>
      </c>
      <c r="D48" s="9" t="s">
        <v>575</v>
      </c>
      <c r="E48" s="18" t="s">
        <v>51</v>
      </c>
      <c r="F48" s="18">
        <v>50744</v>
      </c>
      <c r="G48" s="23" t="s">
        <v>583</v>
      </c>
      <c r="H48" s="18" t="s">
        <v>65</v>
      </c>
      <c r="I48" s="23"/>
    </row>
    <row r="49" spans="2:9" ht="45" x14ac:dyDescent="0.25">
      <c r="B49" s="18">
        <v>42</v>
      </c>
      <c r="C49" s="13">
        <v>44001</v>
      </c>
      <c r="D49" s="9" t="s">
        <v>160</v>
      </c>
      <c r="E49" s="18" t="s">
        <v>8</v>
      </c>
      <c r="F49" s="18" t="s">
        <v>100</v>
      </c>
      <c r="G49" s="23" t="s">
        <v>573</v>
      </c>
      <c r="H49" s="18" t="s">
        <v>30</v>
      </c>
      <c r="I49" s="23"/>
    </row>
    <row r="50" spans="2:9" ht="45" x14ac:dyDescent="0.25">
      <c r="B50" s="18">
        <v>43</v>
      </c>
      <c r="C50" s="13">
        <v>44001</v>
      </c>
      <c r="D50" s="9" t="s">
        <v>160</v>
      </c>
      <c r="E50" s="18" t="s">
        <v>8</v>
      </c>
      <c r="F50" s="18" t="s">
        <v>100</v>
      </c>
      <c r="G50" s="23" t="s">
        <v>574</v>
      </c>
      <c r="H50" s="18" t="s">
        <v>30</v>
      </c>
      <c r="I50" s="23"/>
    </row>
    <row r="51" spans="2:9" s="97" customFormat="1" ht="45" x14ac:dyDescent="0.25">
      <c r="B51" s="18">
        <v>44</v>
      </c>
      <c r="C51" s="18" t="s">
        <v>550</v>
      </c>
      <c r="D51" s="168" t="s">
        <v>368</v>
      </c>
      <c r="E51" s="18" t="s">
        <v>369</v>
      </c>
      <c r="F51" s="18" t="s">
        <v>100</v>
      </c>
      <c r="G51" s="23" t="s">
        <v>604</v>
      </c>
      <c r="H51" s="18" t="s">
        <v>30</v>
      </c>
      <c r="I51" s="23"/>
    </row>
    <row r="52" spans="2:9" s="97" customFormat="1" ht="30" x14ac:dyDescent="0.25">
      <c r="B52" s="18">
        <v>45</v>
      </c>
      <c r="C52" s="18" t="s">
        <v>550</v>
      </c>
      <c r="D52" s="168" t="s">
        <v>113</v>
      </c>
      <c r="E52" s="18" t="s">
        <v>149</v>
      </c>
      <c r="F52" s="18" t="s">
        <v>100</v>
      </c>
      <c r="G52" s="23" t="s">
        <v>551</v>
      </c>
      <c r="H52" s="18" t="s">
        <v>30</v>
      </c>
      <c r="I52" s="23"/>
    </row>
    <row r="53" spans="2:9" s="97" customFormat="1" ht="30" x14ac:dyDescent="0.25">
      <c r="B53" s="18">
        <v>46</v>
      </c>
      <c r="C53" s="18" t="s">
        <v>550</v>
      </c>
      <c r="D53" s="168" t="s">
        <v>113</v>
      </c>
      <c r="E53" s="18" t="s">
        <v>149</v>
      </c>
      <c r="F53" s="18" t="s">
        <v>100</v>
      </c>
      <c r="G53" s="23" t="s">
        <v>552</v>
      </c>
      <c r="H53" s="18" t="s">
        <v>30</v>
      </c>
      <c r="I53" s="23"/>
    </row>
    <row r="54" spans="2:9" s="97" customFormat="1" ht="30" x14ac:dyDescent="0.25">
      <c r="B54" s="18">
        <v>47</v>
      </c>
      <c r="C54" s="18" t="s">
        <v>550</v>
      </c>
      <c r="D54" s="168" t="s">
        <v>113</v>
      </c>
      <c r="E54" s="18" t="s">
        <v>149</v>
      </c>
      <c r="F54" s="18" t="s">
        <v>100</v>
      </c>
      <c r="G54" s="23" t="s">
        <v>553</v>
      </c>
      <c r="H54" s="18" t="s">
        <v>30</v>
      </c>
      <c r="I54" s="23"/>
    </row>
    <row r="55" spans="2:9" s="97" customFormat="1" ht="30" x14ac:dyDescent="0.25">
      <c r="B55" s="18">
        <v>48</v>
      </c>
      <c r="C55" s="18" t="s">
        <v>550</v>
      </c>
      <c r="D55" s="168" t="s">
        <v>113</v>
      </c>
      <c r="E55" s="18" t="s">
        <v>149</v>
      </c>
      <c r="F55" s="18" t="s">
        <v>100</v>
      </c>
      <c r="G55" s="23" t="s">
        <v>554</v>
      </c>
      <c r="H55" s="18" t="s">
        <v>30</v>
      </c>
      <c r="I55" s="23"/>
    </row>
    <row r="56" spans="2:9" s="97" customFormat="1" ht="30" x14ac:dyDescent="0.25">
      <c r="B56" s="18">
        <v>49</v>
      </c>
      <c r="C56" s="18" t="s">
        <v>550</v>
      </c>
      <c r="D56" s="168" t="s">
        <v>113</v>
      </c>
      <c r="E56" s="18" t="s">
        <v>149</v>
      </c>
      <c r="F56" s="18" t="s">
        <v>100</v>
      </c>
      <c r="G56" s="23" t="s">
        <v>555</v>
      </c>
      <c r="H56" s="18" t="s">
        <v>30</v>
      </c>
      <c r="I56" s="23"/>
    </row>
    <row r="57" spans="2:9" ht="30" x14ac:dyDescent="0.25">
      <c r="B57" s="18">
        <v>50</v>
      </c>
      <c r="C57" s="30">
        <v>43976</v>
      </c>
      <c r="D57" s="168" t="s">
        <v>181</v>
      </c>
      <c r="E57" s="101" t="s">
        <v>3</v>
      </c>
      <c r="F57" s="46" t="s">
        <v>100</v>
      </c>
      <c r="G57" s="108" t="s">
        <v>530</v>
      </c>
      <c r="H57" s="101" t="s">
        <v>30</v>
      </c>
      <c r="I57" s="102"/>
    </row>
    <row r="58" spans="2:9" ht="30" x14ac:dyDescent="0.25">
      <c r="B58" s="18">
        <v>51</v>
      </c>
      <c r="C58" s="30">
        <v>43976</v>
      </c>
      <c r="D58" s="168" t="s">
        <v>181</v>
      </c>
      <c r="E58" s="101" t="s">
        <v>3</v>
      </c>
      <c r="F58" s="46" t="s">
        <v>100</v>
      </c>
      <c r="G58" s="108" t="s">
        <v>531</v>
      </c>
      <c r="H58" s="101" t="s">
        <v>30</v>
      </c>
      <c r="I58" s="102"/>
    </row>
    <row r="59" spans="2:9" ht="30" x14ac:dyDescent="0.25">
      <c r="B59" s="18">
        <v>52</v>
      </c>
      <c r="C59" s="30">
        <v>43976</v>
      </c>
      <c r="D59" s="168" t="s">
        <v>181</v>
      </c>
      <c r="E59" s="101" t="s">
        <v>3</v>
      </c>
      <c r="F59" s="46" t="s">
        <v>100</v>
      </c>
      <c r="G59" s="108" t="s">
        <v>532</v>
      </c>
      <c r="H59" s="101" t="s">
        <v>30</v>
      </c>
      <c r="I59" s="102"/>
    </row>
    <row r="60" spans="2:9" ht="75" x14ac:dyDescent="0.25">
      <c r="B60" s="18">
        <v>53</v>
      </c>
      <c r="C60" s="30">
        <v>43936</v>
      </c>
      <c r="D60" s="168" t="s">
        <v>426</v>
      </c>
      <c r="E60" s="101" t="s">
        <v>606</v>
      </c>
      <c r="F60" s="46" t="s">
        <v>100</v>
      </c>
      <c r="G60" s="108" t="s">
        <v>427</v>
      </c>
      <c r="H60" s="101" t="s">
        <v>30</v>
      </c>
      <c r="I60" s="102" t="s">
        <v>605</v>
      </c>
    </row>
    <row r="61" spans="2:9" ht="45" x14ac:dyDescent="0.25">
      <c r="B61" s="18">
        <v>54</v>
      </c>
      <c r="C61" s="30">
        <v>43936</v>
      </c>
      <c r="D61" s="168" t="s">
        <v>426</v>
      </c>
      <c r="E61" s="101" t="s">
        <v>15</v>
      </c>
      <c r="F61" s="46" t="s">
        <v>212</v>
      </c>
      <c r="G61" s="108" t="s">
        <v>213</v>
      </c>
      <c r="H61" s="101" t="s">
        <v>65</v>
      </c>
      <c r="I61" s="102"/>
    </row>
    <row r="62" spans="2:9" ht="45" x14ac:dyDescent="0.25">
      <c r="B62" s="18">
        <v>55</v>
      </c>
      <c r="C62" s="30">
        <v>43936</v>
      </c>
      <c r="D62" s="168" t="s">
        <v>426</v>
      </c>
      <c r="E62" s="101" t="s">
        <v>15</v>
      </c>
      <c r="F62" s="46" t="s">
        <v>228</v>
      </c>
      <c r="G62" s="108" t="s">
        <v>229</v>
      </c>
      <c r="H62" s="101" t="s">
        <v>65</v>
      </c>
      <c r="I62" s="102"/>
    </row>
    <row r="63" spans="2:9" ht="75" x14ac:dyDescent="0.25">
      <c r="B63" s="18">
        <v>56</v>
      </c>
      <c r="C63" s="30">
        <v>43936</v>
      </c>
      <c r="D63" s="168" t="s">
        <v>426</v>
      </c>
      <c r="E63" s="101" t="s">
        <v>430</v>
      </c>
      <c r="F63" s="46" t="s">
        <v>428</v>
      </c>
      <c r="G63" s="108" t="s">
        <v>429</v>
      </c>
      <c r="H63" s="101" t="s">
        <v>65</v>
      </c>
      <c r="I63" s="102"/>
    </row>
    <row r="64" spans="2:9" ht="75" x14ac:dyDescent="0.25">
      <c r="B64" s="18">
        <v>57</v>
      </c>
      <c r="C64" s="30">
        <v>43935</v>
      </c>
      <c r="D64" s="168" t="s">
        <v>160</v>
      </c>
      <c r="E64" s="101" t="s">
        <v>51</v>
      </c>
      <c r="F64" s="46" t="s">
        <v>423</v>
      </c>
      <c r="G64" s="108" t="s">
        <v>424</v>
      </c>
      <c r="H64" s="101" t="s">
        <v>65</v>
      </c>
      <c r="I64" s="102" t="s">
        <v>425</v>
      </c>
    </row>
    <row r="65" spans="2:10" ht="30" x14ac:dyDescent="0.25">
      <c r="B65" s="18">
        <v>58</v>
      </c>
      <c r="C65" s="30">
        <v>43889</v>
      </c>
      <c r="D65" s="225" t="s">
        <v>181</v>
      </c>
      <c r="E65" s="103" t="s">
        <v>36</v>
      </c>
      <c r="F65" s="46">
        <v>30001</v>
      </c>
      <c r="G65" s="202" t="s">
        <v>392</v>
      </c>
      <c r="H65" s="101" t="s">
        <v>65</v>
      </c>
      <c r="I65" s="102"/>
    </row>
    <row r="66" spans="2:10" ht="30" x14ac:dyDescent="0.25">
      <c r="B66" s="18">
        <v>59</v>
      </c>
      <c r="C66" s="30">
        <v>43889</v>
      </c>
      <c r="D66" s="225" t="s">
        <v>181</v>
      </c>
      <c r="E66" s="103" t="s">
        <v>36</v>
      </c>
      <c r="F66" s="46">
        <v>30003</v>
      </c>
      <c r="G66" s="202" t="s">
        <v>393</v>
      </c>
      <c r="H66" s="101" t="s">
        <v>65</v>
      </c>
      <c r="I66" s="102"/>
    </row>
    <row r="67" spans="2:10" ht="30" x14ac:dyDescent="0.25">
      <c r="B67" s="18">
        <v>60</v>
      </c>
      <c r="C67" s="30">
        <v>43854</v>
      </c>
      <c r="D67" s="168" t="s">
        <v>49</v>
      </c>
      <c r="E67" s="103" t="s">
        <v>149</v>
      </c>
      <c r="F67" s="46" t="s">
        <v>150</v>
      </c>
      <c r="G67" s="202" t="s">
        <v>155</v>
      </c>
      <c r="H67" s="101" t="s">
        <v>65</v>
      </c>
      <c r="I67" s="102"/>
    </row>
    <row r="68" spans="2:10" ht="45" x14ac:dyDescent="0.25">
      <c r="B68" s="18">
        <v>61</v>
      </c>
      <c r="C68" s="30">
        <v>43854</v>
      </c>
      <c r="D68" s="168" t="s">
        <v>49</v>
      </c>
      <c r="E68" s="103" t="s">
        <v>149</v>
      </c>
      <c r="F68" s="46" t="s">
        <v>151</v>
      </c>
      <c r="G68" s="202" t="s">
        <v>159</v>
      </c>
      <c r="H68" s="101" t="s">
        <v>65</v>
      </c>
      <c r="I68" s="102"/>
    </row>
    <row r="69" spans="2:10" ht="30" x14ac:dyDescent="0.25">
      <c r="B69" s="18">
        <v>62</v>
      </c>
      <c r="C69" s="30">
        <v>43854</v>
      </c>
      <c r="D69" s="168" t="s">
        <v>49</v>
      </c>
      <c r="E69" s="103" t="s">
        <v>149</v>
      </c>
      <c r="F69" s="46" t="s">
        <v>152</v>
      </c>
      <c r="G69" s="202" t="s">
        <v>156</v>
      </c>
      <c r="H69" s="101" t="s">
        <v>65</v>
      </c>
      <c r="I69" s="102"/>
    </row>
    <row r="70" spans="2:10" ht="30" x14ac:dyDescent="0.25">
      <c r="B70" s="18">
        <v>63</v>
      </c>
      <c r="C70" s="30">
        <v>43854</v>
      </c>
      <c r="D70" s="168" t="s">
        <v>49</v>
      </c>
      <c r="E70" s="103" t="s">
        <v>149</v>
      </c>
      <c r="F70" s="46" t="s">
        <v>153</v>
      </c>
      <c r="G70" s="202" t="s">
        <v>157</v>
      </c>
      <c r="H70" s="101" t="s">
        <v>65</v>
      </c>
      <c r="I70" s="102"/>
    </row>
    <row r="71" spans="2:10" ht="30" x14ac:dyDescent="0.25">
      <c r="B71" s="18">
        <v>64</v>
      </c>
      <c r="C71" s="30">
        <v>43854</v>
      </c>
      <c r="D71" s="168" t="s">
        <v>49</v>
      </c>
      <c r="E71" s="103" t="s">
        <v>149</v>
      </c>
      <c r="F71" s="46" t="s">
        <v>154</v>
      </c>
      <c r="G71" s="202" t="s">
        <v>158</v>
      </c>
      <c r="H71" s="101" t="s">
        <v>65</v>
      </c>
      <c r="I71" s="102"/>
    </row>
    <row r="72" spans="2:10" ht="75" x14ac:dyDescent="0.25">
      <c r="B72" s="18">
        <v>65</v>
      </c>
      <c r="C72" s="30" t="s">
        <v>146</v>
      </c>
      <c r="D72" s="225" t="s">
        <v>147</v>
      </c>
      <c r="E72" s="101" t="s">
        <v>51</v>
      </c>
      <c r="F72" s="104" t="s">
        <v>100</v>
      </c>
      <c r="G72" s="102" t="s">
        <v>148</v>
      </c>
      <c r="H72" s="101" t="s">
        <v>30</v>
      </c>
      <c r="I72" s="102" t="s">
        <v>167</v>
      </c>
    </row>
    <row r="73" spans="2:10" ht="75" x14ac:dyDescent="0.25">
      <c r="B73" s="18">
        <v>66</v>
      </c>
      <c r="C73" s="30">
        <v>43840</v>
      </c>
      <c r="D73" s="168" t="s">
        <v>113</v>
      </c>
      <c r="E73" s="101" t="s">
        <v>51</v>
      </c>
      <c r="F73" s="46" t="s">
        <v>114</v>
      </c>
      <c r="G73" s="105" t="s">
        <v>129</v>
      </c>
      <c r="H73" s="101" t="s">
        <v>65</v>
      </c>
      <c r="I73" s="102" t="s">
        <v>422</v>
      </c>
    </row>
    <row r="74" spans="2:10" ht="30" x14ac:dyDescent="0.25">
      <c r="B74" s="18">
        <v>67</v>
      </c>
      <c r="C74" s="30" t="s">
        <v>432</v>
      </c>
      <c r="D74" s="168" t="s">
        <v>433</v>
      </c>
      <c r="E74" s="101" t="s">
        <v>51</v>
      </c>
      <c r="F74" s="46" t="s">
        <v>115</v>
      </c>
      <c r="G74" s="105" t="s">
        <v>130</v>
      </c>
      <c r="H74" s="101" t="s">
        <v>65</v>
      </c>
      <c r="I74" s="102"/>
    </row>
    <row r="75" spans="2:10" ht="30" x14ac:dyDescent="0.25">
      <c r="B75" s="18">
        <v>68</v>
      </c>
      <c r="C75" s="30" t="s">
        <v>432</v>
      </c>
      <c r="D75" s="168" t="s">
        <v>433</v>
      </c>
      <c r="E75" s="101" t="s">
        <v>51</v>
      </c>
      <c r="F75" s="46" t="s">
        <v>116</v>
      </c>
      <c r="G75" s="105" t="s">
        <v>131</v>
      </c>
      <c r="H75" s="101" t="s">
        <v>65</v>
      </c>
      <c r="I75" s="102"/>
    </row>
    <row r="76" spans="2:10" ht="75" x14ac:dyDescent="0.25">
      <c r="B76" s="18">
        <v>69</v>
      </c>
      <c r="C76" s="30">
        <v>43840</v>
      </c>
      <c r="D76" s="168" t="s">
        <v>113</v>
      </c>
      <c r="E76" s="101" t="s">
        <v>51</v>
      </c>
      <c r="F76" s="46" t="s">
        <v>117</v>
      </c>
      <c r="G76" s="105" t="s">
        <v>132</v>
      </c>
      <c r="H76" s="101" t="s">
        <v>65</v>
      </c>
      <c r="I76" s="102" t="s">
        <v>422</v>
      </c>
      <c r="J76" s="94"/>
    </row>
    <row r="77" spans="2:10" ht="45" x14ac:dyDescent="0.25">
      <c r="B77" s="18">
        <v>70</v>
      </c>
      <c r="C77" s="30" t="s">
        <v>528</v>
      </c>
      <c r="D77" s="168" t="s">
        <v>529</v>
      </c>
      <c r="E77" s="101" t="s">
        <v>51</v>
      </c>
      <c r="F77" s="46" t="s">
        <v>118</v>
      </c>
      <c r="G77" s="105" t="s">
        <v>133</v>
      </c>
      <c r="H77" s="101" t="s">
        <v>65</v>
      </c>
      <c r="I77" s="102"/>
    </row>
    <row r="78" spans="2:10" ht="75" x14ac:dyDescent="0.25">
      <c r="B78" s="18">
        <v>71</v>
      </c>
      <c r="C78" s="30">
        <v>43840</v>
      </c>
      <c r="D78" s="168" t="s">
        <v>113</v>
      </c>
      <c r="E78" s="101" t="s">
        <v>51</v>
      </c>
      <c r="F78" s="46" t="s">
        <v>119</v>
      </c>
      <c r="G78" s="202" t="s">
        <v>134</v>
      </c>
      <c r="H78" s="101" t="s">
        <v>65</v>
      </c>
      <c r="I78" s="102" t="s">
        <v>422</v>
      </c>
    </row>
    <row r="79" spans="2:10" ht="75" x14ac:dyDescent="0.25">
      <c r="B79" s="18">
        <v>72</v>
      </c>
      <c r="C79" s="30">
        <v>43840</v>
      </c>
      <c r="D79" s="168" t="s">
        <v>113</v>
      </c>
      <c r="E79" s="101" t="s">
        <v>51</v>
      </c>
      <c r="F79" s="46" t="s">
        <v>120</v>
      </c>
      <c r="G79" s="202" t="s">
        <v>135</v>
      </c>
      <c r="H79" s="101" t="s">
        <v>65</v>
      </c>
      <c r="I79" s="102" t="s">
        <v>422</v>
      </c>
    </row>
    <row r="80" spans="2:10" ht="45" x14ac:dyDescent="0.25">
      <c r="B80" s="18">
        <v>73</v>
      </c>
      <c r="C80" s="30" t="s">
        <v>528</v>
      </c>
      <c r="D80" s="168" t="s">
        <v>529</v>
      </c>
      <c r="E80" s="101" t="s">
        <v>51</v>
      </c>
      <c r="F80" s="46" t="s">
        <v>121</v>
      </c>
      <c r="G80" s="202" t="s">
        <v>136</v>
      </c>
      <c r="H80" s="101" t="s">
        <v>65</v>
      </c>
      <c r="I80" s="102"/>
    </row>
    <row r="81" spans="2:9" ht="45" x14ac:dyDescent="0.25">
      <c r="B81" s="18">
        <v>74</v>
      </c>
      <c r="C81" s="30" t="s">
        <v>528</v>
      </c>
      <c r="D81" s="168" t="s">
        <v>529</v>
      </c>
      <c r="E81" s="101" t="s">
        <v>51</v>
      </c>
      <c r="F81" s="46" t="s">
        <v>122</v>
      </c>
      <c r="G81" s="202" t="s">
        <v>137</v>
      </c>
      <c r="H81" s="101" t="s">
        <v>65</v>
      </c>
      <c r="I81" s="102"/>
    </row>
    <row r="82" spans="2:9" ht="45" x14ac:dyDescent="0.25">
      <c r="B82" s="18">
        <v>75</v>
      </c>
      <c r="C82" s="30" t="s">
        <v>528</v>
      </c>
      <c r="D82" s="168" t="s">
        <v>529</v>
      </c>
      <c r="E82" s="101" t="s">
        <v>51</v>
      </c>
      <c r="F82" s="46" t="s">
        <v>123</v>
      </c>
      <c r="G82" s="202" t="s">
        <v>138</v>
      </c>
      <c r="H82" s="101" t="s">
        <v>65</v>
      </c>
      <c r="I82" s="102"/>
    </row>
    <row r="83" spans="2:9" ht="75" x14ac:dyDescent="0.25">
      <c r="B83" s="18">
        <v>76</v>
      </c>
      <c r="C83" s="30">
        <v>43840</v>
      </c>
      <c r="D83" s="168" t="s">
        <v>113</v>
      </c>
      <c r="E83" s="101" t="s">
        <v>51</v>
      </c>
      <c r="F83" s="46" t="s">
        <v>124</v>
      </c>
      <c r="G83" s="202" t="s">
        <v>139</v>
      </c>
      <c r="H83" s="101" t="s">
        <v>65</v>
      </c>
      <c r="I83" s="102" t="s">
        <v>422</v>
      </c>
    </row>
    <row r="84" spans="2:9" ht="75" x14ac:dyDescent="0.25">
      <c r="B84" s="18">
        <v>77</v>
      </c>
      <c r="C84" s="30">
        <v>43840</v>
      </c>
      <c r="D84" s="168" t="s">
        <v>113</v>
      </c>
      <c r="E84" s="101" t="s">
        <v>51</v>
      </c>
      <c r="F84" s="46" t="s">
        <v>125</v>
      </c>
      <c r="G84" s="202" t="s">
        <v>140</v>
      </c>
      <c r="H84" s="101" t="s">
        <v>65</v>
      </c>
      <c r="I84" s="102" t="s">
        <v>422</v>
      </c>
    </row>
    <row r="85" spans="2:9" ht="30" x14ac:dyDescent="0.25">
      <c r="B85" s="18">
        <v>78</v>
      </c>
      <c r="C85" s="30" t="s">
        <v>432</v>
      </c>
      <c r="D85" s="168" t="s">
        <v>433</v>
      </c>
      <c r="E85" s="101" t="s">
        <v>51</v>
      </c>
      <c r="F85" s="46" t="s">
        <v>126</v>
      </c>
      <c r="G85" s="202" t="s">
        <v>141</v>
      </c>
      <c r="H85" s="101" t="s">
        <v>65</v>
      </c>
      <c r="I85" s="102"/>
    </row>
    <row r="86" spans="2:9" ht="30" x14ac:dyDescent="0.25">
      <c r="B86" s="18">
        <v>79</v>
      </c>
      <c r="C86" s="30" t="s">
        <v>432</v>
      </c>
      <c r="D86" s="168" t="s">
        <v>433</v>
      </c>
      <c r="E86" s="101" t="s">
        <v>51</v>
      </c>
      <c r="F86" s="46" t="s">
        <v>127</v>
      </c>
      <c r="G86" s="202" t="s">
        <v>142</v>
      </c>
      <c r="H86" s="101" t="s">
        <v>65</v>
      </c>
      <c r="I86" s="102"/>
    </row>
    <row r="87" spans="2:9" ht="75" x14ac:dyDescent="0.25">
      <c r="B87" s="18">
        <v>80</v>
      </c>
      <c r="C87" s="30">
        <v>43840</v>
      </c>
      <c r="D87" s="168" t="s">
        <v>113</v>
      </c>
      <c r="E87" s="101" t="s">
        <v>51</v>
      </c>
      <c r="F87" s="46" t="s">
        <v>128</v>
      </c>
      <c r="G87" s="202" t="s">
        <v>143</v>
      </c>
      <c r="H87" s="101" t="s">
        <v>65</v>
      </c>
      <c r="I87" s="102" t="s">
        <v>422</v>
      </c>
    </row>
    <row r="88" spans="2:9" ht="30" x14ac:dyDescent="0.25">
      <c r="B88" s="18">
        <v>81</v>
      </c>
      <c r="C88" s="31">
        <v>43818</v>
      </c>
      <c r="D88" s="169" t="s">
        <v>170</v>
      </c>
      <c r="E88" s="103" t="s">
        <v>36</v>
      </c>
      <c r="F88" s="101" t="s">
        <v>171</v>
      </c>
      <c r="G88" s="24" t="s">
        <v>662</v>
      </c>
      <c r="H88" s="101" t="s">
        <v>65</v>
      </c>
      <c r="I88" s="102" t="s">
        <v>663</v>
      </c>
    </row>
    <row r="89" spans="2:9" ht="30" x14ac:dyDescent="0.25">
      <c r="B89" s="18">
        <v>82</v>
      </c>
      <c r="C89" s="31">
        <v>43818</v>
      </c>
      <c r="D89" s="169" t="s">
        <v>170</v>
      </c>
      <c r="E89" s="103" t="s">
        <v>36</v>
      </c>
      <c r="F89" s="101" t="s">
        <v>172</v>
      </c>
      <c r="G89" s="24" t="s">
        <v>661</v>
      </c>
      <c r="H89" s="101" t="s">
        <v>65</v>
      </c>
      <c r="I89" s="102" t="s">
        <v>663</v>
      </c>
    </row>
    <row r="90" spans="2:9" ht="60" x14ac:dyDescent="0.25">
      <c r="B90" s="18">
        <v>83</v>
      </c>
      <c r="C90" s="31">
        <v>43818</v>
      </c>
      <c r="D90" s="169" t="s">
        <v>170</v>
      </c>
      <c r="E90" s="103" t="s">
        <v>36</v>
      </c>
      <c r="F90" s="101" t="s">
        <v>173</v>
      </c>
      <c r="G90" s="24" t="s">
        <v>174</v>
      </c>
      <c r="H90" s="101" t="s">
        <v>180</v>
      </c>
      <c r="I90" s="24" t="s">
        <v>607</v>
      </c>
    </row>
    <row r="91" spans="2:9" ht="60" x14ac:dyDescent="0.25">
      <c r="B91" s="18">
        <v>84</v>
      </c>
      <c r="C91" s="31">
        <v>43818</v>
      </c>
      <c r="D91" s="169" t="s">
        <v>170</v>
      </c>
      <c r="E91" s="103" t="s">
        <v>36</v>
      </c>
      <c r="F91" s="101" t="s">
        <v>175</v>
      </c>
      <c r="G91" s="24" t="s">
        <v>176</v>
      </c>
      <c r="H91" s="101" t="s">
        <v>180</v>
      </c>
      <c r="I91" s="24" t="s">
        <v>614</v>
      </c>
    </row>
    <row r="92" spans="2:9" ht="60" x14ac:dyDescent="0.25">
      <c r="B92" s="18">
        <v>85</v>
      </c>
      <c r="C92" s="31">
        <v>43818</v>
      </c>
      <c r="D92" s="169" t="s">
        <v>170</v>
      </c>
      <c r="E92" s="103" t="s">
        <v>36</v>
      </c>
      <c r="F92" s="101" t="s">
        <v>177</v>
      </c>
      <c r="G92" s="24" t="s">
        <v>178</v>
      </c>
      <c r="H92" s="101" t="s">
        <v>180</v>
      </c>
      <c r="I92" s="24" t="s">
        <v>614</v>
      </c>
    </row>
    <row r="93" spans="2:9" ht="135" x14ac:dyDescent="0.25">
      <c r="B93" s="18">
        <v>86</v>
      </c>
      <c r="C93" s="30">
        <v>43790</v>
      </c>
      <c r="D93" s="225" t="s">
        <v>182</v>
      </c>
      <c r="E93" s="101" t="s">
        <v>8</v>
      </c>
      <c r="F93" s="101">
        <v>60252</v>
      </c>
      <c r="G93" s="24" t="s">
        <v>183</v>
      </c>
      <c r="H93" s="101" t="s">
        <v>65</v>
      </c>
      <c r="I93" s="102" t="s">
        <v>615</v>
      </c>
    </row>
    <row r="94" spans="2:9" ht="60" x14ac:dyDescent="0.25">
      <c r="B94" s="18">
        <v>87</v>
      </c>
      <c r="C94" s="30">
        <v>43742</v>
      </c>
      <c r="D94" s="225" t="s">
        <v>107</v>
      </c>
      <c r="E94" s="101" t="s">
        <v>202</v>
      </c>
      <c r="F94" s="101" t="s">
        <v>184</v>
      </c>
      <c r="G94" s="106" t="s">
        <v>185</v>
      </c>
      <c r="H94" s="101" t="s">
        <v>65</v>
      </c>
      <c r="I94" s="102" t="s">
        <v>431</v>
      </c>
    </row>
    <row r="95" spans="2:9" ht="60" x14ac:dyDescent="0.25">
      <c r="B95" s="18">
        <v>88</v>
      </c>
      <c r="C95" s="30">
        <v>43742</v>
      </c>
      <c r="D95" s="225" t="s">
        <v>107</v>
      </c>
      <c r="E95" s="101" t="s">
        <v>202</v>
      </c>
      <c r="F95" s="101" t="s">
        <v>186</v>
      </c>
      <c r="G95" s="24" t="s">
        <v>187</v>
      </c>
      <c r="H95" s="101" t="s">
        <v>65</v>
      </c>
      <c r="I95" s="102" t="s">
        <v>431</v>
      </c>
    </row>
    <row r="96" spans="2:9" ht="60" x14ac:dyDescent="0.25">
      <c r="B96" s="18">
        <v>89</v>
      </c>
      <c r="C96" s="30">
        <v>43742</v>
      </c>
      <c r="D96" s="225" t="s">
        <v>107</v>
      </c>
      <c r="E96" s="101" t="s">
        <v>202</v>
      </c>
      <c r="F96" s="101" t="s">
        <v>188</v>
      </c>
      <c r="G96" s="24" t="s">
        <v>189</v>
      </c>
      <c r="H96" s="101" t="s">
        <v>65</v>
      </c>
      <c r="I96" s="102" t="s">
        <v>431</v>
      </c>
    </row>
    <row r="97" spans="2:9" ht="60" x14ac:dyDescent="0.25">
      <c r="B97" s="18">
        <v>90</v>
      </c>
      <c r="C97" s="30">
        <v>43742</v>
      </c>
      <c r="D97" s="225" t="s">
        <v>107</v>
      </c>
      <c r="E97" s="101" t="s">
        <v>202</v>
      </c>
      <c r="F97" s="101" t="s">
        <v>190</v>
      </c>
      <c r="G97" s="106" t="s">
        <v>191</v>
      </c>
      <c r="H97" s="101" t="s">
        <v>65</v>
      </c>
      <c r="I97" s="102" t="s">
        <v>431</v>
      </c>
    </row>
    <row r="98" spans="2:9" ht="60" x14ac:dyDescent="0.25">
      <c r="B98" s="18">
        <v>91</v>
      </c>
      <c r="C98" s="30">
        <v>43742</v>
      </c>
      <c r="D98" s="225" t="s">
        <v>107</v>
      </c>
      <c r="E98" s="101" t="s">
        <v>202</v>
      </c>
      <c r="F98" s="101" t="s">
        <v>192</v>
      </c>
      <c r="G98" s="24" t="s">
        <v>193</v>
      </c>
      <c r="H98" s="101" t="s">
        <v>65</v>
      </c>
      <c r="I98" s="102" t="s">
        <v>431</v>
      </c>
    </row>
    <row r="99" spans="2:9" ht="60" x14ac:dyDescent="0.25">
      <c r="B99" s="18">
        <v>92</v>
      </c>
      <c r="C99" s="30">
        <v>43742</v>
      </c>
      <c r="D99" s="225" t="s">
        <v>107</v>
      </c>
      <c r="E99" s="101" t="s">
        <v>202</v>
      </c>
      <c r="F99" s="101" t="s">
        <v>194</v>
      </c>
      <c r="G99" s="106" t="s">
        <v>195</v>
      </c>
      <c r="H99" s="101" t="s">
        <v>65</v>
      </c>
      <c r="I99" s="102" t="s">
        <v>431</v>
      </c>
    </row>
    <row r="100" spans="2:9" ht="60" x14ac:dyDescent="0.25">
      <c r="B100" s="18">
        <v>93</v>
      </c>
      <c r="C100" s="30">
        <v>43742</v>
      </c>
      <c r="D100" s="225" t="s">
        <v>107</v>
      </c>
      <c r="E100" s="101" t="s">
        <v>202</v>
      </c>
      <c r="F100" s="101" t="s">
        <v>196</v>
      </c>
      <c r="G100" s="24" t="s">
        <v>197</v>
      </c>
      <c r="H100" s="101" t="s">
        <v>65</v>
      </c>
      <c r="I100" s="102" t="s">
        <v>431</v>
      </c>
    </row>
    <row r="101" spans="2:9" ht="60" x14ac:dyDescent="0.25">
      <c r="B101" s="18">
        <v>94</v>
      </c>
      <c r="C101" s="30">
        <v>43742</v>
      </c>
      <c r="D101" s="225" t="s">
        <v>107</v>
      </c>
      <c r="E101" s="101" t="s">
        <v>202</v>
      </c>
      <c r="F101" s="101" t="s">
        <v>198</v>
      </c>
      <c r="G101" s="24" t="s">
        <v>199</v>
      </c>
      <c r="H101" s="101" t="s">
        <v>65</v>
      </c>
      <c r="I101" s="102" t="s">
        <v>431</v>
      </c>
    </row>
    <row r="102" spans="2:9" ht="60" x14ac:dyDescent="0.25">
      <c r="B102" s="18">
        <v>95</v>
      </c>
      <c r="C102" s="30">
        <v>43742</v>
      </c>
      <c r="D102" s="225" t="s">
        <v>107</v>
      </c>
      <c r="E102" s="101" t="s">
        <v>202</v>
      </c>
      <c r="F102" s="101" t="s">
        <v>200</v>
      </c>
      <c r="G102" s="106" t="s">
        <v>201</v>
      </c>
      <c r="H102" s="101" t="s">
        <v>65</v>
      </c>
      <c r="I102" s="102" t="s">
        <v>431</v>
      </c>
    </row>
    <row r="103" spans="2:9" ht="30" x14ac:dyDescent="0.25">
      <c r="B103" s="18">
        <v>96</v>
      </c>
      <c r="C103" s="30">
        <v>43735</v>
      </c>
      <c r="D103" s="225" t="s">
        <v>55</v>
      </c>
      <c r="E103" s="101" t="s">
        <v>15</v>
      </c>
      <c r="F103" s="101" t="s">
        <v>204</v>
      </c>
      <c r="G103" s="24" t="s">
        <v>205</v>
      </c>
      <c r="H103" s="101" t="s">
        <v>65</v>
      </c>
      <c r="I103" s="102"/>
    </row>
    <row r="104" spans="2:9" ht="30" x14ac:dyDescent="0.25">
      <c r="B104" s="18">
        <v>97</v>
      </c>
      <c r="C104" s="30">
        <v>43735</v>
      </c>
      <c r="D104" s="225" t="s">
        <v>55</v>
      </c>
      <c r="E104" s="101" t="s">
        <v>15</v>
      </c>
      <c r="F104" s="101" t="s">
        <v>206</v>
      </c>
      <c r="G104" s="24" t="s">
        <v>207</v>
      </c>
      <c r="H104" s="101" t="s">
        <v>65</v>
      </c>
      <c r="I104" s="102"/>
    </row>
    <row r="105" spans="2:9" ht="30" x14ac:dyDescent="0.25">
      <c r="B105" s="18">
        <v>98</v>
      </c>
      <c r="C105" s="30">
        <v>43735</v>
      </c>
      <c r="D105" s="225" t="s">
        <v>55</v>
      </c>
      <c r="E105" s="101" t="s">
        <v>250</v>
      </c>
      <c r="F105" s="101" t="s">
        <v>208</v>
      </c>
      <c r="G105" s="24" t="s">
        <v>209</v>
      </c>
      <c r="H105" s="101" t="s">
        <v>65</v>
      </c>
      <c r="I105" s="102"/>
    </row>
    <row r="106" spans="2:9" ht="30" x14ac:dyDescent="0.25">
      <c r="B106" s="18">
        <v>99</v>
      </c>
      <c r="C106" s="30">
        <v>43735</v>
      </c>
      <c r="D106" s="225" t="s">
        <v>55</v>
      </c>
      <c r="E106" s="101" t="s">
        <v>15</v>
      </c>
      <c r="F106" s="101" t="s">
        <v>210</v>
      </c>
      <c r="G106" s="24" t="s">
        <v>211</v>
      </c>
      <c r="H106" s="101" t="s">
        <v>65</v>
      </c>
      <c r="I106" s="102"/>
    </row>
    <row r="107" spans="2:9" ht="30" x14ac:dyDescent="0.25">
      <c r="B107" s="18">
        <v>100</v>
      </c>
      <c r="C107" s="30">
        <v>43735</v>
      </c>
      <c r="D107" s="225" t="s">
        <v>55</v>
      </c>
      <c r="E107" s="101" t="s">
        <v>15</v>
      </c>
      <c r="F107" s="101" t="s">
        <v>212</v>
      </c>
      <c r="G107" s="24" t="s">
        <v>213</v>
      </c>
      <c r="H107" s="101" t="s">
        <v>65</v>
      </c>
      <c r="I107" s="102"/>
    </row>
    <row r="108" spans="2:9" ht="30" x14ac:dyDescent="0.25">
      <c r="B108" s="18">
        <v>101</v>
      </c>
      <c r="C108" s="30">
        <v>43735</v>
      </c>
      <c r="D108" s="225" t="s">
        <v>55</v>
      </c>
      <c r="E108" s="101" t="s">
        <v>15</v>
      </c>
      <c r="F108" s="101" t="s">
        <v>214</v>
      </c>
      <c r="G108" s="24" t="s">
        <v>215</v>
      </c>
      <c r="H108" s="101" t="s">
        <v>65</v>
      </c>
      <c r="I108" s="102"/>
    </row>
    <row r="109" spans="2:9" ht="30" x14ac:dyDescent="0.25">
      <c r="B109" s="18">
        <v>102</v>
      </c>
      <c r="C109" s="30">
        <v>43735</v>
      </c>
      <c r="D109" s="225" t="s">
        <v>55</v>
      </c>
      <c r="E109" s="101" t="s">
        <v>15</v>
      </c>
      <c r="F109" s="101" t="s">
        <v>216</v>
      </c>
      <c r="G109" s="24" t="s">
        <v>217</v>
      </c>
      <c r="H109" s="101" t="s">
        <v>65</v>
      </c>
      <c r="I109" s="102"/>
    </row>
    <row r="110" spans="2:9" ht="30" x14ac:dyDescent="0.25">
      <c r="B110" s="18">
        <v>103</v>
      </c>
      <c r="C110" s="30">
        <v>43735</v>
      </c>
      <c r="D110" s="225" t="s">
        <v>55</v>
      </c>
      <c r="E110" s="101" t="s">
        <v>15</v>
      </c>
      <c r="F110" s="101" t="s">
        <v>218</v>
      </c>
      <c r="G110" s="24" t="s">
        <v>219</v>
      </c>
      <c r="H110" s="101" t="s">
        <v>65</v>
      </c>
      <c r="I110" s="102"/>
    </row>
    <row r="111" spans="2:9" ht="30" x14ac:dyDescent="0.25">
      <c r="B111" s="18">
        <v>104</v>
      </c>
      <c r="C111" s="30">
        <v>43735</v>
      </c>
      <c r="D111" s="225" t="s">
        <v>55</v>
      </c>
      <c r="E111" s="101" t="s">
        <v>15</v>
      </c>
      <c r="F111" s="101" t="s">
        <v>220</v>
      </c>
      <c r="G111" s="24" t="s">
        <v>221</v>
      </c>
      <c r="H111" s="101" t="s">
        <v>65</v>
      </c>
      <c r="I111" s="102"/>
    </row>
    <row r="112" spans="2:9" ht="75" x14ac:dyDescent="0.25">
      <c r="B112" s="18">
        <v>105</v>
      </c>
      <c r="C112" s="30">
        <v>43735</v>
      </c>
      <c r="D112" s="225" t="s">
        <v>55</v>
      </c>
      <c r="E112" s="101" t="s">
        <v>15</v>
      </c>
      <c r="F112" s="101" t="s">
        <v>222</v>
      </c>
      <c r="G112" s="24" t="s">
        <v>223</v>
      </c>
      <c r="H112" s="101" t="s">
        <v>65</v>
      </c>
      <c r="I112" s="102"/>
    </row>
    <row r="113" spans="2:9" ht="30" x14ac:dyDescent="0.25">
      <c r="B113" s="18">
        <v>106</v>
      </c>
      <c r="C113" s="30">
        <v>43735</v>
      </c>
      <c r="D113" s="225" t="s">
        <v>55</v>
      </c>
      <c r="E113" s="101" t="s">
        <v>15</v>
      </c>
      <c r="F113" s="101" t="s">
        <v>224</v>
      </c>
      <c r="G113" s="24" t="s">
        <v>225</v>
      </c>
      <c r="H113" s="101" t="s">
        <v>65</v>
      </c>
      <c r="I113" s="102"/>
    </row>
    <row r="114" spans="2:9" ht="30" x14ac:dyDescent="0.25">
      <c r="B114" s="18">
        <v>107</v>
      </c>
      <c r="C114" s="30">
        <v>43735</v>
      </c>
      <c r="D114" s="225" t="s">
        <v>55</v>
      </c>
      <c r="E114" s="101" t="s">
        <v>15</v>
      </c>
      <c r="F114" s="101" t="s">
        <v>226</v>
      </c>
      <c r="G114" s="24" t="s">
        <v>227</v>
      </c>
      <c r="H114" s="101" t="s">
        <v>65</v>
      </c>
      <c r="I114" s="102"/>
    </row>
    <row r="115" spans="2:9" ht="30" x14ac:dyDescent="0.25">
      <c r="B115" s="18">
        <v>108</v>
      </c>
      <c r="C115" s="30">
        <v>43735</v>
      </c>
      <c r="D115" s="225" t="s">
        <v>55</v>
      </c>
      <c r="E115" s="101" t="s">
        <v>15</v>
      </c>
      <c r="F115" s="101" t="s">
        <v>228</v>
      </c>
      <c r="G115" s="24" t="s">
        <v>229</v>
      </c>
      <c r="H115" s="101" t="s">
        <v>65</v>
      </c>
      <c r="I115" s="102"/>
    </row>
    <row r="116" spans="2:9" ht="30" x14ac:dyDescent="0.25">
      <c r="B116" s="18">
        <v>109</v>
      </c>
      <c r="C116" s="30">
        <v>43735</v>
      </c>
      <c r="D116" s="225" t="s">
        <v>55</v>
      </c>
      <c r="E116" s="101" t="s">
        <v>15</v>
      </c>
      <c r="F116" s="101" t="s">
        <v>230</v>
      </c>
      <c r="G116" s="24" t="s">
        <v>231</v>
      </c>
      <c r="H116" s="101" t="s">
        <v>65</v>
      </c>
      <c r="I116" s="102"/>
    </row>
    <row r="117" spans="2:9" ht="30" x14ac:dyDescent="0.25">
      <c r="B117" s="18">
        <v>110</v>
      </c>
      <c r="C117" s="30">
        <v>43735</v>
      </c>
      <c r="D117" s="225" t="s">
        <v>55</v>
      </c>
      <c r="E117" s="101" t="s">
        <v>15</v>
      </c>
      <c r="F117" s="101" t="s">
        <v>232</v>
      </c>
      <c r="G117" s="24" t="s">
        <v>233</v>
      </c>
      <c r="H117" s="101" t="s">
        <v>65</v>
      </c>
      <c r="I117" s="102"/>
    </row>
    <row r="118" spans="2:9" ht="45" x14ac:dyDescent="0.25">
      <c r="B118" s="18">
        <v>111</v>
      </c>
      <c r="C118" s="30">
        <v>43735</v>
      </c>
      <c r="D118" s="225" t="s">
        <v>55</v>
      </c>
      <c r="E118" s="101" t="s">
        <v>15</v>
      </c>
      <c r="F118" s="101" t="s">
        <v>234</v>
      </c>
      <c r="G118" s="24" t="s">
        <v>235</v>
      </c>
      <c r="H118" s="101" t="s">
        <v>65</v>
      </c>
      <c r="I118" s="102"/>
    </row>
    <row r="119" spans="2:9" ht="45" x14ac:dyDescent="0.25">
      <c r="B119" s="18">
        <v>112</v>
      </c>
      <c r="C119" s="30">
        <v>43735</v>
      </c>
      <c r="D119" s="225" t="s">
        <v>55</v>
      </c>
      <c r="E119" s="101" t="s">
        <v>15</v>
      </c>
      <c r="F119" s="101" t="s">
        <v>236</v>
      </c>
      <c r="G119" s="24" t="s">
        <v>237</v>
      </c>
      <c r="H119" s="101" t="s">
        <v>65</v>
      </c>
      <c r="I119" s="102" t="s">
        <v>556</v>
      </c>
    </row>
    <row r="120" spans="2:9" ht="30" x14ac:dyDescent="0.25">
      <c r="B120" s="18">
        <v>113</v>
      </c>
      <c r="C120" s="30">
        <v>43735</v>
      </c>
      <c r="D120" s="225" t="s">
        <v>55</v>
      </c>
      <c r="E120" s="101" t="s">
        <v>15</v>
      </c>
      <c r="F120" s="101" t="s">
        <v>238</v>
      </c>
      <c r="G120" s="24" t="s">
        <v>239</v>
      </c>
      <c r="H120" s="101" t="s">
        <v>65</v>
      </c>
      <c r="I120" s="102"/>
    </row>
    <row r="121" spans="2:9" ht="30" x14ac:dyDescent="0.25">
      <c r="B121" s="18">
        <v>114</v>
      </c>
      <c r="C121" s="30">
        <v>43735</v>
      </c>
      <c r="D121" s="225" t="s">
        <v>55</v>
      </c>
      <c r="E121" s="101" t="s">
        <v>15</v>
      </c>
      <c r="F121" s="101" t="s">
        <v>240</v>
      </c>
      <c r="G121" s="24" t="s">
        <v>241</v>
      </c>
      <c r="H121" s="101" t="s">
        <v>65</v>
      </c>
      <c r="I121" s="102"/>
    </row>
    <row r="122" spans="2:9" ht="30" x14ac:dyDescent="0.25">
      <c r="B122" s="18">
        <v>115</v>
      </c>
      <c r="C122" s="30">
        <v>43735</v>
      </c>
      <c r="D122" s="225" t="s">
        <v>55</v>
      </c>
      <c r="E122" s="101" t="s">
        <v>15</v>
      </c>
      <c r="F122" s="101" t="s">
        <v>242</v>
      </c>
      <c r="G122" s="24" t="s">
        <v>243</v>
      </c>
      <c r="H122" s="101" t="s">
        <v>65</v>
      </c>
      <c r="I122" s="102"/>
    </row>
    <row r="123" spans="2:9" ht="30" x14ac:dyDescent="0.25">
      <c r="B123" s="18">
        <v>116</v>
      </c>
      <c r="C123" s="30">
        <v>43735</v>
      </c>
      <c r="D123" s="225" t="s">
        <v>55</v>
      </c>
      <c r="E123" s="101" t="s">
        <v>15</v>
      </c>
      <c r="F123" s="101" t="s">
        <v>244</v>
      </c>
      <c r="G123" s="24" t="s">
        <v>245</v>
      </c>
      <c r="H123" s="101" t="s">
        <v>65</v>
      </c>
      <c r="I123" s="102"/>
    </row>
    <row r="124" spans="2:9" ht="30" x14ac:dyDescent="0.25">
      <c r="B124" s="18">
        <v>117</v>
      </c>
      <c r="C124" s="30">
        <v>43735</v>
      </c>
      <c r="D124" s="225" t="s">
        <v>55</v>
      </c>
      <c r="E124" s="101" t="s">
        <v>15</v>
      </c>
      <c r="F124" s="101" t="s">
        <v>246</v>
      </c>
      <c r="G124" s="24" t="s">
        <v>247</v>
      </c>
      <c r="H124" s="101" t="s">
        <v>65</v>
      </c>
      <c r="I124" s="102"/>
    </row>
    <row r="125" spans="2:9" ht="30" x14ac:dyDescent="0.25">
      <c r="B125" s="18">
        <v>118</v>
      </c>
      <c r="C125" s="30">
        <v>43735</v>
      </c>
      <c r="D125" s="225" t="s">
        <v>55</v>
      </c>
      <c r="E125" s="101" t="s">
        <v>15</v>
      </c>
      <c r="F125" s="101" t="s">
        <v>248</v>
      </c>
      <c r="G125" s="24" t="s">
        <v>249</v>
      </c>
      <c r="H125" s="101" t="s">
        <v>65</v>
      </c>
      <c r="I125" s="102"/>
    </row>
    <row r="126" spans="2:9" ht="30" x14ac:dyDescent="0.25">
      <c r="B126" s="18">
        <v>119</v>
      </c>
      <c r="C126" s="30">
        <v>43724</v>
      </c>
      <c r="D126" s="225" t="s">
        <v>251</v>
      </c>
      <c r="E126" s="101" t="s">
        <v>149</v>
      </c>
      <c r="F126" s="34" t="s">
        <v>101</v>
      </c>
      <c r="G126" s="24" t="s">
        <v>252</v>
      </c>
      <c r="H126" s="101" t="s">
        <v>65</v>
      </c>
      <c r="I126" s="102"/>
    </row>
    <row r="127" spans="2:9" ht="30" x14ac:dyDescent="0.25">
      <c r="B127" s="18">
        <v>120</v>
      </c>
      <c r="C127" s="30">
        <v>43724</v>
      </c>
      <c r="D127" s="225" t="s">
        <v>251</v>
      </c>
      <c r="E127" s="101" t="s">
        <v>149</v>
      </c>
      <c r="F127" s="34" t="s">
        <v>256</v>
      </c>
      <c r="G127" s="24" t="s">
        <v>253</v>
      </c>
      <c r="H127" s="101" t="s">
        <v>65</v>
      </c>
      <c r="I127" s="102"/>
    </row>
    <row r="128" spans="2:9" ht="30" x14ac:dyDescent="0.25">
      <c r="B128" s="18">
        <v>121</v>
      </c>
      <c r="C128" s="30">
        <v>43724</v>
      </c>
      <c r="D128" s="225" t="s">
        <v>251</v>
      </c>
      <c r="E128" s="101" t="s">
        <v>149</v>
      </c>
      <c r="F128" s="34" t="s">
        <v>257</v>
      </c>
      <c r="G128" s="24" t="s">
        <v>254</v>
      </c>
      <c r="H128" s="101" t="s">
        <v>65</v>
      </c>
      <c r="I128" s="102"/>
    </row>
    <row r="129" spans="2:9" ht="30" x14ac:dyDescent="0.25">
      <c r="B129" s="18">
        <v>122</v>
      </c>
      <c r="C129" s="30">
        <v>43724</v>
      </c>
      <c r="D129" s="225" t="s">
        <v>251</v>
      </c>
      <c r="E129" s="101" t="s">
        <v>149</v>
      </c>
      <c r="F129" s="34" t="s">
        <v>258</v>
      </c>
      <c r="G129" s="24" t="s">
        <v>255</v>
      </c>
      <c r="H129" s="101" t="s">
        <v>65</v>
      </c>
      <c r="I129" s="102"/>
    </row>
    <row r="130" spans="2:9" ht="60" x14ac:dyDescent="0.25">
      <c r="B130" s="18">
        <v>123</v>
      </c>
      <c r="C130" s="30">
        <v>43719</v>
      </c>
      <c r="D130" s="225" t="s">
        <v>107</v>
      </c>
      <c r="E130" s="101" t="s">
        <v>202</v>
      </c>
      <c r="F130" s="101" t="s">
        <v>259</v>
      </c>
      <c r="G130" s="24" t="s">
        <v>260</v>
      </c>
      <c r="H130" s="101" t="s">
        <v>65</v>
      </c>
      <c r="I130" s="102" t="s">
        <v>431</v>
      </c>
    </row>
    <row r="131" spans="2:9" ht="60" x14ac:dyDescent="0.25">
      <c r="B131" s="18">
        <v>124</v>
      </c>
      <c r="C131" s="30">
        <v>43719</v>
      </c>
      <c r="D131" s="225" t="s">
        <v>107</v>
      </c>
      <c r="E131" s="101" t="s">
        <v>202</v>
      </c>
      <c r="F131" s="101" t="s">
        <v>261</v>
      </c>
      <c r="G131" s="24" t="s">
        <v>262</v>
      </c>
      <c r="H131" s="101" t="s">
        <v>65</v>
      </c>
      <c r="I131" s="102" t="s">
        <v>431</v>
      </c>
    </row>
    <row r="132" spans="2:9" ht="60" x14ac:dyDescent="0.25">
      <c r="B132" s="18">
        <v>125</v>
      </c>
      <c r="C132" s="30">
        <v>43719</v>
      </c>
      <c r="D132" s="225" t="s">
        <v>107</v>
      </c>
      <c r="E132" s="101" t="s">
        <v>202</v>
      </c>
      <c r="F132" s="101" t="s">
        <v>263</v>
      </c>
      <c r="G132" s="24" t="s">
        <v>264</v>
      </c>
      <c r="H132" s="101" t="s">
        <v>65</v>
      </c>
      <c r="I132" s="102" t="s">
        <v>431</v>
      </c>
    </row>
    <row r="133" spans="2:9" ht="60" x14ac:dyDescent="0.25">
      <c r="B133" s="18">
        <v>126</v>
      </c>
      <c r="C133" s="30">
        <v>43719</v>
      </c>
      <c r="D133" s="225" t="s">
        <v>107</v>
      </c>
      <c r="E133" s="101" t="s">
        <v>202</v>
      </c>
      <c r="F133" s="101" t="s">
        <v>265</v>
      </c>
      <c r="G133" s="24" t="s">
        <v>266</v>
      </c>
      <c r="H133" s="101" t="s">
        <v>65</v>
      </c>
      <c r="I133" s="102" t="s">
        <v>431</v>
      </c>
    </row>
    <row r="134" spans="2:9" ht="60" x14ac:dyDescent="0.25">
      <c r="B134" s="18">
        <v>127</v>
      </c>
      <c r="C134" s="30">
        <v>43719</v>
      </c>
      <c r="D134" s="225" t="s">
        <v>107</v>
      </c>
      <c r="E134" s="101" t="s">
        <v>202</v>
      </c>
      <c r="F134" s="101" t="s">
        <v>267</v>
      </c>
      <c r="G134" s="24" t="s">
        <v>268</v>
      </c>
      <c r="H134" s="101" t="s">
        <v>65</v>
      </c>
      <c r="I134" s="102" t="s">
        <v>431</v>
      </c>
    </row>
    <row r="135" spans="2:9" ht="60" x14ac:dyDescent="0.25">
      <c r="B135" s="18">
        <v>128</v>
      </c>
      <c r="C135" s="30">
        <v>43719</v>
      </c>
      <c r="D135" s="225" t="s">
        <v>107</v>
      </c>
      <c r="E135" s="101" t="s">
        <v>202</v>
      </c>
      <c r="F135" s="101" t="s">
        <v>269</v>
      </c>
      <c r="G135" s="24" t="s">
        <v>270</v>
      </c>
      <c r="H135" s="101" t="s">
        <v>65</v>
      </c>
      <c r="I135" s="102" t="s">
        <v>431</v>
      </c>
    </row>
    <row r="136" spans="2:9" ht="60" x14ac:dyDescent="0.25">
      <c r="B136" s="18">
        <v>129</v>
      </c>
      <c r="C136" s="30">
        <v>43719</v>
      </c>
      <c r="D136" s="225" t="s">
        <v>107</v>
      </c>
      <c r="E136" s="101" t="s">
        <v>202</v>
      </c>
      <c r="F136" s="101" t="s">
        <v>271</v>
      </c>
      <c r="G136" s="24" t="s">
        <v>272</v>
      </c>
      <c r="H136" s="101" t="s">
        <v>65</v>
      </c>
      <c r="I136" s="102" t="s">
        <v>431</v>
      </c>
    </row>
    <row r="137" spans="2:9" ht="60" x14ac:dyDescent="0.25">
      <c r="B137" s="18">
        <v>130</v>
      </c>
      <c r="C137" s="30">
        <v>43719</v>
      </c>
      <c r="D137" s="225" t="s">
        <v>107</v>
      </c>
      <c r="E137" s="101" t="s">
        <v>202</v>
      </c>
      <c r="F137" s="101" t="s">
        <v>273</v>
      </c>
      <c r="G137" s="24" t="s">
        <v>274</v>
      </c>
      <c r="H137" s="101" t="s">
        <v>65</v>
      </c>
      <c r="I137" s="102" t="s">
        <v>431</v>
      </c>
    </row>
    <row r="138" spans="2:9" ht="60" x14ac:dyDescent="0.25">
      <c r="B138" s="18">
        <v>131</v>
      </c>
      <c r="C138" s="30">
        <v>43719</v>
      </c>
      <c r="D138" s="225" t="s">
        <v>107</v>
      </c>
      <c r="E138" s="101" t="s">
        <v>202</v>
      </c>
      <c r="F138" s="101" t="s">
        <v>275</v>
      </c>
      <c r="G138" s="24" t="s">
        <v>276</v>
      </c>
      <c r="H138" s="101" t="s">
        <v>65</v>
      </c>
      <c r="I138" s="102" t="s">
        <v>431</v>
      </c>
    </row>
    <row r="139" spans="2:9" ht="30" x14ac:dyDescent="0.25">
      <c r="B139" s="18">
        <v>132</v>
      </c>
      <c r="C139" s="30">
        <v>43719</v>
      </c>
      <c r="D139" s="225" t="s">
        <v>107</v>
      </c>
      <c r="E139" s="101" t="s">
        <v>357</v>
      </c>
      <c r="F139" s="101" t="s">
        <v>277</v>
      </c>
      <c r="G139" s="24" t="s">
        <v>278</v>
      </c>
      <c r="H139" s="101" t="s">
        <v>65</v>
      </c>
      <c r="I139" s="102" t="s">
        <v>431</v>
      </c>
    </row>
    <row r="140" spans="2:9" ht="30" x14ac:dyDescent="0.25">
      <c r="B140" s="18">
        <v>133</v>
      </c>
      <c r="C140" s="30">
        <v>43719</v>
      </c>
      <c r="D140" s="225" t="s">
        <v>107</v>
      </c>
      <c r="E140" s="101" t="s">
        <v>357</v>
      </c>
      <c r="F140" s="101" t="s">
        <v>279</v>
      </c>
      <c r="G140" s="24" t="s">
        <v>280</v>
      </c>
      <c r="H140" s="101" t="s">
        <v>65</v>
      </c>
      <c r="I140" s="102" t="s">
        <v>431</v>
      </c>
    </row>
    <row r="141" spans="2:9" ht="30" x14ac:dyDescent="0.25">
      <c r="B141" s="18">
        <v>134</v>
      </c>
      <c r="C141" s="30">
        <v>43719</v>
      </c>
      <c r="D141" s="225" t="s">
        <v>107</v>
      </c>
      <c r="E141" s="101" t="s">
        <v>357</v>
      </c>
      <c r="F141" s="101" t="s">
        <v>281</v>
      </c>
      <c r="G141" s="24" t="s">
        <v>282</v>
      </c>
      <c r="H141" s="101" t="s">
        <v>65</v>
      </c>
      <c r="I141" s="102" t="s">
        <v>431</v>
      </c>
    </row>
    <row r="142" spans="2:9" ht="60" x14ac:dyDescent="0.25">
      <c r="B142" s="18">
        <v>135</v>
      </c>
      <c r="C142" s="30">
        <v>43719</v>
      </c>
      <c r="D142" s="225" t="s">
        <v>107</v>
      </c>
      <c r="E142" s="101" t="s">
        <v>202</v>
      </c>
      <c r="F142" s="101" t="s">
        <v>283</v>
      </c>
      <c r="G142" s="24" t="s">
        <v>284</v>
      </c>
      <c r="H142" s="101" t="s">
        <v>65</v>
      </c>
      <c r="I142" s="102" t="s">
        <v>431</v>
      </c>
    </row>
    <row r="143" spans="2:9" ht="60" x14ac:dyDescent="0.25">
      <c r="B143" s="18">
        <v>136</v>
      </c>
      <c r="C143" s="30">
        <v>43719</v>
      </c>
      <c r="D143" s="225" t="s">
        <v>107</v>
      </c>
      <c r="E143" s="101" t="s">
        <v>202</v>
      </c>
      <c r="F143" s="101" t="s">
        <v>285</v>
      </c>
      <c r="G143" s="24" t="s">
        <v>286</v>
      </c>
      <c r="H143" s="101" t="s">
        <v>65</v>
      </c>
      <c r="I143" s="102" t="s">
        <v>431</v>
      </c>
    </row>
    <row r="144" spans="2:9" ht="60" x14ac:dyDescent="0.25">
      <c r="B144" s="18">
        <v>137</v>
      </c>
      <c r="C144" s="30">
        <v>43719</v>
      </c>
      <c r="D144" s="225" t="s">
        <v>107</v>
      </c>
      <c r="E144" s="101" t="s">
        <v>202</v>
      </c>
      <c r="F144" s="101" t="s">
        <v>287</v>
      </c>
      <c r="G144" s="24" t="s">
        <v>288</v>
      </c>
      <c r="H144" s="101" t="s">
        <v>65</v>
      </c>
      <c r="I144" s="102" t="s">
        <v>431</v>
      </c>
    </row>
    <row r="145" spans="2:9" ht="30" x14ac:dyDescent="0.25">
      <c r="B145" s="18">
        <v>138</v>
      </c>
      <c r="C145" s="30">
        <v>43719</v>
      </c>
      <c r="D145" s="225" t="s">
        <v>107</v>
      </c>
      <c r="E145" s="101" t="s">
        <v>357</v>
      </c>
      <c r="F145" s="101" t="s">
        <v>289</v>
      </c>
      <c r="G145" s="24" t="s">
        <v>290</v>
      </c>
      <c r="H145" s="101" t="s">
        <v>65</v>
      </c>
      <c r="I145" s="102" t="s">
        <v>431</v>
      </c>
    </row>
    <row r="146" spans="2:9" ht="30" x14ac:dyDescent="0.25">
      <c r="B146" s="18">
        <v>139</v>
      </c>
      <c r="C146" s="30">
        <v>43719</v>
      </c>
      <c r="D146" s="225" t="s">
        <v>107</v>
      </c>
      <c r="E146" s="101" t="s">
        <v>357</v>
      </c>
      <c r="F146" s="101" t="s">
        <v>291</v>
      </c>
      <c r="G146" s="24" t="s">
        <v>292</v>
      </c>
      <c r="H146" s="101" t="s">
        <v>65</v>
      </c>
      <c r="I146" s="102" t="s">
        <v>431</v>
      </c>
    </row>
    <row r="147" spans="2:9" ht="30" x14ac:dyDescent="0.25">
      <c r="B147" s="18">
        <v>140</v>
      </c>
      <c r="C147" s="30">
        <v>43719</v>
      </c>
      <c r="D147" s="225" t="s">
        <v>107</v>
      </c>
      <c r="E147" s="101" t="s">
        <v>357</v>
      </c>
      <c r="F147" s="101" t="s">
        <v>293</v>
      </c>
      <c r="G147" s="24" t="s">
        <v>294</v>
      </c>
      <c r="H147" s="101" t="s">
        <v>65</v>
      </c>
      <c r="I147" s="102" t="s">
        <v>431</v>
      </c>
    </row>
    <row r="148" spans="2:9" ht="30" x14ac:dyDescent="0.25">
      <c r="B148" s="18">
        <v>141</v>
      </c>
      <c r="C148" s="30">
        <v>43719</v>
      </c>
      <c r="D148" s="225" t="s">
        <v>107</v>
      </c>
      <c r="E148" s="101" t="s">
        <v>357</v>
      </c>
      <c r="F148" s="101" t="s">
        <v>295</v>
      </c>
      <c r="G148" s="24" t="s">
        <v>296</v>
      </c>
      <c r="H148" s="101" t="s">
        <v>65</v>
      </c>
      <c r="I148" s="102" t="s">
        <v>431</v>
      </c>
    </row>
    <row r="149" spans="2:9" ht="30" x14ac:dyDescent="0.25">
      <c r="B149" s="18">
        <v>142</v>
      </c>
      <c r="C149" s="30">
        <v>43719</v>
      </c>
      <c r="D149" s="225" t="s">
        <v>107</v>
      </c>
      <c r="E149" s="101" t="s">
        <v>357</v>
      </c>
      <c r="F149" s="101" t="s">
        <v>297</v>
      </c>
      <c r="G149" s="24" t="s">
        <v>298</v>
      </c>
      <c r="H149" s="101" t="s">
        <v>65</v>
      </c>
      <c r="I149" s="102" t="s">
        <v>431</v>
      </c>
    </row>
    <row r="150" spans="2:9" ht="30" x14ac:dyDescent="0.25">
      <c r="B150" s="18">
        <v>143</v>
      </c>
      <c r="C150" s="30">
        <v>43719</v>
      </c>
      <c r="D150" s="225" t="s">
        <v>107</v>
      </c>
      <c r="E150" s="101" t="s">
        <v>357</v>
      </c>
      <c r="F150" s="101" t="s">
        <v>299</v>
      </c>
      <c r="G150" s="24" t="s">
        <v>300</v>
      </c>
      <c r="H150" s="101" t="s">
        <v>65</v>
      </c>
      <c r="I150" s="102" t="s">
        <v>431</v>
      </c>
    </row>
    <row r="151" spans="2:9" ht="30" x14ac:dyDescent="0.25">
      <c r="B151" s="18">
        <v>144</v>
      </c>
      <c r="C151" s="30">
        <v>43719</v>
      </c>
      <c r="D151" s="225" t="s">
        <v>107</v>
      </c>
      <c r="E151" s="101" t="s">
        <v>357</v>
      </c>
      <c r="F151" s="101" t="s">
        <v>301</v>
      </c>
      <c r="G151" s="24" t="s">
        <v>302</v>
      </c>
      <c r="H151" s="101" t="s">
        <v>65</v>
      </c>
      <c r="I151" s="102" t="s">
        <v>431</v>
      </c>
    </row>
    <row r="152" spans="2:9" ht="30" x14ac:dyDescent="0.25">
      <c r="B152" s="18">
        <v>145</v>
      </c>
      <c r="C152" s="30">
        <v>43719</v>
      </c>
      <c r="D152" s="225" t="s">
        <v>107</v>
      </c>
      <c r="E152" s="101" t="s">
        <v>357</v>
      </c>
      <c r="F152" s="101" t="s">
        <v>303</v>
      </c>
      <c r="G152" s="24" t="s">
        <v>304</v>
      </c>
      <c r="H152" s="101" t="s">
        <v>65</v>
      </c>
      <c r="I152" s="102" t="s">
        <v>431</v>
      </c>
    </row>
    <row r="153" spans="2:9" ht="60" x14ac:dyDescent="0.25">
      <c r="B153" s="18">
        <v>146</v>
      </c>
      <c r="C153" s="30">
        <v>43719</v>
      </c>
      <c r="D153" s="225" t="s">
        <v>107</v>
      </c>
      <c r="E153" s="101" t="s">
        <v>202</v>
      </c>
      <c r="F153" s="101" t="s">
        <v>305</v>
      </c>
      <c r="G153" s="24" t="s">
        <v>306</v>
      </c>
      <c r="H153" s="101" t="s">
        <v>65</v>
      </c>
      <c r="I153" s="102" t="s">
        <v>431</v>
      </c>
    </row>
    <row r="154" spans="2:9" ht="60" x14ac:dyDescent="0.25">
      <c r="B154" s="18">
        <v>147</v>
      </c>
      <c r="C154" s="30">
        <v>43719</v>
      </c>
      <c r="D154" s="225" t="s">
        <v>107</v>
      </c>
      <c r="E154" s="101" t="s">
        <v>202</v>
      </c>
      <c r="F154" s="101" t="s">
        <v>307</v>
      </c>
      <c r="G154" s="24" t="s">
        <v>308</v>
      </c>
      <c r="H154" s="101" t="s">
        <v>65</v>
      </c>
      <c r="I154" s="102" t="s">
        <v>431</v>
      </c>
    </row>
    <row r="155" spans="2:9" ht="60" x14ac:dyDescent="0.25">
      <c r="B155" s="18">
        <v>148</v>
      </c>
      <c r="C155" s="30">
        <v>43719</v>
      </c>
      <c r="D155" s="225" t="s">
        <v>107</v>
      </c>
      <c r="E155" s="101" t="s">
        <v>202</v>
      </c>
      <c r="F155" s="101" t="s">
        <v>309</v>
      </c>
      <c r="G155" s="24" t="s">
        <v>310</v>
      </c>
      <c r="H155" s="101" t="s">
        <v>65</v>
      </c>
      <c r="I155" s="102" t="s">
        <v>431</v>
      </c>
    </row>
    <row r="156" spans="2:9" ht="60" x14ac:dyDescent="0.25">
      <c r="B156" s="18">
        <v>149</v>
      </c>
      <c r="C156" s="30">
        <v>43719</v>
      </c>
      <c r="D156" s="225" t="s">
        <v>107</v>
      </c>
      <c r="E156" s="101" t="s">
        <v>202</v>
      </c>
      <c r="F156" s="101" t="s">
        <v>311</v>
      </c>
      <c r="G156" s="24" t="s">
        <v>312</v>
      </c>
      <c r="H156" s="101" t="s">
        <v>65</v>
      </c>
      <c r="I156" s="102" t="s">
        <v>431</v>
      </c>
    </row>
    <row r="157" spans="2:9" ht="30" x14ac:dyDescent="0.25">
      <c r="B157" s="18">
        <v>150</v>
      </c>
      <c r="C157" s="30">
        <v>43719</v>
      </c>
      <c r="D157" s="225" t="s">
        <v>107</v>
      </c>
      <c r="E157" s="101" t="s">
        <v>357</v>
      </c>
      <c r="F157" s="101" t="s">
        <v>313</v>
      </c>
      <c r="G157" s="24" t="s">
        <v>314</v>
      </c>
      <c r="H157" s="101" t="s">
        <v>65</v>
      </c>
      <c r="I157" s="102" t="s">
        <v>431</v>
      </c>
    </row>
    <row r="158" spans="2:9" ht="30" x14ac:dyDescent="0.25">
      <c r="B158" s="18">
        <v>151</v>
      </c>
      <c r="C158" s="30">
        <v>43719</v>
      </c>
      <c r="D158" s="225" t="s">
        <v>107</v>
      </c>
      <c r="E158" s="101" t="s">
        <v>357</v>
      </c>
      <c r="F158" s="101" t="s">
        <v>315</v>
      </c>
      <c r="G158" s="24" t="s">
        <v>316</v>
      </c>
      <c r="H158" s="101" t="s">
        <v>65</v>
      </c>
      <c r="I158" s="102" t="s">
        <v>431</v>
      </c>
    </row>
    <row r="159" spans="2:9" ht="30" x14ac:dyDescent="0.25">
      <c r="B159" s="18">
        <v>152</v>
      </c>
      <c r="C159" s="30">
        <v>43719</v>
      </c>
      <c r="D159" s="225" t="s">
        <v>107</v>
      </c>
      <c r="E159" s="101" t="s">
        <v>357</v>
      </c>
      <c r="F159" s="101" t="s">
        <v>317</v>
      </c>
      <c r="G159" s="24" t="s">
        <v>318</v>
      </c>
      <c r="H159" s="101" t="s">
        <v>65</v>
      </c>
      <c r="I159" s="102" t="s">
        <v>431</v>
      </c>
    </row>
    <row r="160" spans="2:9" ht="30" x14ac:dyDescent="0.25">
      <c r="B160" s="18">
        <v>153</v>
      </c>
      <c r="C160" s="30">
        <v>43719</v>
      </c>
      <c r="D160" s="225" t="s">
        <v>107</v>
      </c>
      <c r="E160" s="101" t="s">
        <v>357</v>
      </c>
      <c r="F160" s="101" t="s">
        <v>319</v>
      </c>
      <c r="G160" s="24" t="s">
        <v>320</v>
      </c>
      <c r="H160" s="101" t="s">
        <v>65</v>
      </c>
      <c r="I160" s="102" t="s">
        <v>431</v>
      </c>
    </row>
    <row r="161" spans="2:9" ht="30" x14ac:dyDescent="0.25">
      <c r="B161" s="18">
        <v>154</v>
      </c>
      <c r="C161" s="30">
        <v>43719</v>
      </c>
      <c r="D161" s="225" t="s">
        <v>107</v>
      </c>
      <c r="E161" s="101" t="s">
        <v>357</v>
      </c>
      <c r="F161" s="101" t="s">
        <v>321</v>
      </c>
      <c r="G161" s="24" t="s">
        <v>322</v>
      </c>
      <c r="H161" s="101" t="s">
        <v>65</v>
      </c>
      <c r="I161" s="102" t="s">
        <v>431</v>
      </c>
    </row>
    <row r="162" spans="2:9" ht="30" x14ac:dyDescent="0.25">
      <c r="B162" s="18">
        <v>155</v>
      </c>
      <c r="C162" s="30">
        <v>43719</v>
      </c>
      <c r="D162" s="225" t="s">
        <v>107</v>
      </c>
      <c r="E162" s="101" t="s">
        <v>357</v>
      </c>
      <c r="F162" s="101" t="s">
        <v>323</v>
      </c>
      <c r="G162" s="24" t="s">
        <v>324</v>
      </c>
      <c r="H162" s="101" t="s">
        <v>65</v>
      </c>
      <c r="I162" s="102" t="s">
        <v>431</v>
      </c>
    </row>
    <row r="163" spans="2:9" ht="60" x14ac:dyDescent="0.25">
      <c r="B163" s="18">
        <v>156</v>
      </c>
      <c r="C163" s="30">
        <v>43719</v>
      </c>
      <c r="D163" s="225" t="s">
        <v>107</v>
      </c>
      <c r="E163" s="101" t="s">
        <v>202</v>
      </c>
      <c r="F163" s="101" t="s">
        <v>325</v>
      </c>
      <c r="G163" s="24" t="s">
        <v>326</v>
      </c>
      <c r="H163" s="101" t="s">
        <v>65</v>
      </c>
      <c r="I163" s="102" t="s">
        <v>431</v>
      </c>
    </row>
    <row r="164" spans="2:9" ht="60" x14ac:dyDescent="0.25">
      <c r="B164" s="18">
        <v>157</v>
      </c>
      <c r="C164" s="30">
        <v>43719</v>
      </c>
      <c r="D164" s="225" t="s">
        <v>107</v>
      </c>
      <c r="E164" s="101" t="s">
        <v>202</v>
      </c>
      <c r="F164" s="101" t="s">
        <v>327</v>
      </c>
      <c r="G164" s="24" t="s">
        <v>328</v>
      </c>
      <c r="H164" s="101" t="s">
        <v>65</v>
      </c>
      <c r="I164" s="102" t="s">
        <v>431</v>
      </c>
    </row>
    <row r="165" spans="2:9" ht="60" x14ac:dyDescent="0.25">
      <c r="B165" s="18">
        <v>158</v>
      </c>
      <c r="C165" s="30">
        <v>43719</v>
      </c>
      <c r="D165" s="225" t="s">
        <v>107</v>
      </c>
      <c r="E165" s="101" t="s">
        <v>202</v>
      </c>
      <c r="F165" s="101" t="s">
        <v>329</v>
      </c>
      <c r="G165" s="106" t="s">
        <v>330</v>
      </c>
      <c r="H165" s="101" t="s">
        <v>65</v>
      </c>
      <c r="I165" s="102" t="s">
        <v>431</v>
      </c>
    </row>
    <row r="166" spans="2:9" ht="60" x14ac:dyDescent="0.25">
      <c r="B166" s="18">
        <v>159</v>
      </c>
      <c r="C166" s="30">
        <v>43719</v>
      </c>
      <c r="D166" s="225" t="s">
        <v>107</v>
      </c>
      <c r="E166" s="101" t="s">
        <v>202</v>
      </c>
      <c r="F166" s="101" t="s">
        <v>331</v>
      </c>
      <c r="G166" s="106" t="s">
        <v>332</v>
      </c>
      <c r="H166" s="101" t="s">
        <v>65</v>
      </c>
      <c r="I166" s="102" t="s">
        <v>431</v>
      </c>
    </row>
    <row r="167" spans="2:9" ht="60" x14ac:dyDescent="0.25">
      <c r="B167" s="18">
        <v>160</v>
      </c>
      <c r="C167" s="30">
        <v>43719</v>
      </c>
      <c r="D167" s="225" t="s">
        <v>107</v>
      </c>
      <c r="E167" s="101" t="s">
        <v>202</v>
      </c>
      <c r="F167" s="101" t="s">
        <v>333</v>
      </c>
      <c r="G167" s="106" t="s">
        <v>334</v>
      </c>
      <c r="H167" s="101" t="s">
        <v>65</v>
      </c>
      <c r="I167" s="102" t="s">
        <v>431</v>
      </c>
    </row>
    <row r="168" spans="2:9" ht="60" x14ac:dyDescent="0.25">
      <c r="B168" s="18">
        <v>161</v>
      </c>
      <c r="C168" s="30">
        <v>43719</v>
      </c>
      <c r="D168" s="225" t="s">
        <v>107</v>
      </c>
      <c r="E168" s="101" t="s">
        <v>202</v>
      </c>
      <c r="F168" s="101" t="s">
        <v>335</v>
      </c>
      <c r="G168" s="106" t="s">
        <v>336</v>
      </c>
      <c r="H168" s="101" t="s">
        <v>65</v>
      </c>
      <c r="I168" s="102" t="s">
        <v>431</v>
      </c>
    </row>
    <row r="169" spans="2:9" ht="60" x14ac:dyDescent="0.25">
      <c r="B169" s="18">
        <v>162</v>
      </c>
      <c r="C169" s="30">
        <v>43719</v>
      </c>
      <c r="D169" s="225" t="s">
        <v>107</v>
      </c>
      <c r="E169" s="101" t="s">
        <v>202</v>
      </c>
      <c r="F169" s="101">
        <v>29183</v>
      </c>
      <c r="G169" s="106" t="s">
        <v>337</v>
      </c>
      <c r="H169" s="101" t="s">
        <v>65</v>
      </c>
      <c r="I169" s="102" t="s">
        <v>431</v>
      </c>
    </row>
    <row r="170" spans="2:9" ht="60" x14ac:dyDescent="0.25">
      <c r="B170" s="18">
        <v>163</v>
      </c>
      <c r="C170" s="30">
        <v>43719</v>
      </c>
      <c r="D170" s="225" t="s">
        <v>107</v>
      </c>
      <c r="E170" s="101" t="s">
        <v>202</v>
      </c>
      <c r="F170" s="101">
        <v>29187</v>
      </c>
      <c r="G170" s="24" t="s">
        <v>338</v>
      </c>
      <c r="H170" s="101" t="s">
        <v>65</v>
      </c>
      <c r="I170" s="102" t="s">
        <v>431</v>
      </c>
    </row>
    <row r="171" spans="2:9" ht="60" x14ac:dyDescent="0.25">
      <c r="B171" s="18">
        <v>164</v>
      </c>
      <c r="C171" s="30">
        <v>43719</v>
      </c>
      <c r="D171" s="225" t="s">
        <v>107</v>
      </c>
      <c r="E171" s="101" t="s">
        <v>202</v>
      </c>
      <c r="F171" s="101" t="s">
        <v>339</v>
      </c>
      <c r="G171" s="24" t="s">
        <v>340</v>
      </c>
      <c r="H171" s="101" t="s">
        <v>65</v>
      </c>
      <c r="I171" s="102" t="s">
        <v>431</v>
      </c>
    </row>
    <row r="172" spans="2:9" ht="60" x14ac:dyDescent="0.25">
      <c r="B172" s="18">
        <v>165</v>
      </c>
      <c r="C172" s="30">
        <v>43719</v>
      </c>
      <c r="D172" s="225" t="s">
        <v>107</v>
      </c>
      <c r="E172" s="101" t="s">
        <v>202</v>
      </c>
      <c r="F172" s="101">
        <v>29195</v>
      </c>
      <c r="G172" s="24" t="s">
        <v>341</v>
      </c>
      <c r="H172" s="101" t="s">
        <v>65</v>
      </c>
      <c r="I172" s="102" t="s">
        <v>431</v>
      </c>
    </row>
    <row r="173" spans="2:9" ht="60" x14ac:dyDescent="0.25">
      <c r="B173" s="18">
        <v>166</v>
      </c>
      <c r="C173" s="30">
        <v>43719</v>
      </c>
      <c r="D173" s="225" t="s">
        <v>107</v>
      </c>
      <c r="E173" s="101" t="s">
        <v>202</v>
      </c>
      <c r="F173" s="101" t="s">
        <v>342</v>
      </c>
      <c r="G173" s="24" t="s">
        <v>343</v>
      </c>
      <c r="H173" s="101" t="s">
        <v>65</v>
      </c>
      <c r="I173" s="102" t="s">
        <v>431</v>
      </c>
    </row>
    <row r="174" spans="2:9" ht="60" x14ac:dyDescent="0.25">
      <c r="B174" s="18">
        <v>167</v>
      </c>
      <c r="C174" s="30">
        <v>43719</v>
      </c>
      <c r="D174" s="225" t="s">
        <v>107</v>
      </c>
      <c r="E174" s="101" t="s">
        <v>202</v>
      </c>
      <c r="F174" s="101" t="s">
        <v>344</v>
      </c>
      <c r="G174" s="24" t="s">
        <v>345</v>
      </c>
      <c r="H174" s="101" t="s">
        <v>65</v>
      </c>
      <c r="I174" s="102" t="s">
        <v>431</v>
      </c>
    </row>
    <row r="175" spans="2:9" ht="60" x14ac:dyDescent="0.25">
      <c r="B175" s="18">
        <v>168</v>
      </c>
      <c r="C175" s="30">
        <v>43719</v>
      </c>
      <c r="D175" s="225" t="s">
        <v>107</v>
      </c>
      <c r="E175" s="101" t="s">
        <v>202</v>
      </c>
      <c r="F175" s="101">
        <v>29201</v>
      </c>
      <c r="G175" s="24" t="s">
        <v>346</v>
      </c>
      <c r="H175" s="101" t="s">
        <v>65</v>
      </c>
      <c r="I175" s="102" t="s">
        <v>431</v>
      </c>
    </row>
    <row r="176" spans="2:9" ht="60" x14ac:dyDescent="0.25">
      <c r="B176" s="18">
        <v>169</v>
      </c>
      <c r="C176" s="30">
        <v>43719</v>
      </c>
      <c r="D176" s="225" t="s">
        <v>107</v>
      </c>
      <c r="E176" s="101" t="s">
        <v>202</v>
      </c>
      <c r="F176" s="101" t="s">
        <v>347</v>
      </c>
      <c r="G176" s="24" t="s">
        <v>348</v>
      </c>
      <c r="H176" s="101" t="s">
        <v>65</v>
      </c>
      <c r="I176" s="102" t="s">
        <v>431</v>
      </c>
    </row>
    <row r="177" spans="2:9" ht="60" x14ac:dyDescent="0.25">
      <c r="B177" s="18">
        <v>170</v>
      </c>
      <c r="C177" s="30">
        <v>43719</v>
      </c>
      <c r="D177" s="225" t="s">
        <v>107</v>
      </c>
      <c r="E177" s="101" t="s">
        <v>202</v>
      </c>
      <c r="F177" s="101" t="s">
        <v>349</v>
      </c>
      <c r="G177" s="24" t="s">
        <v>350</v>
      </c>
      <c r="H177" s="101" t="s">
        <v>65</v>
      </c>
      <c r="I177" s="102" t="s">
        <v>431</v>
      </c>
    </row>
    <row r="178" spans="2:9" ht="60" x14ac:dyDescent="0.25">
      <c r="B178" s="18">
        <v>171</v>
      </c>
      <c r="C178" s="30">
        <v>43719</v>
      </c>
      <c r="D178" s="225" t="s">
        <v>107</v>
      </c>
      <c r="E178" s="101" t="s">
        <v>202</v>
      </c>
      <c r="F178" s="101" t="s">
        <v>351</v>
      </c>
      <c r="G178" s="24" t="s">
        <v>352</v>
      </c>
      <c r="H178" s="101" t="s">
        <v>65</v>
      </c>
      <c r="I178" s="102" t="s">
        <v>431</v>
      </c>
    </row>
    <row r="179" spans="2:9" ht="60" x14ac:dyDescent="0.25">
      <c r="B179" s="18">
        <v>172</v>
      </c>
      <c r="C179" s="30">
        <v>43719</v>
      </c>
      <c r="D179" s="225" t="s">
        <v>107</v>
      </c>
      <c r="E179" s="101" t="s">
        <v>202</v>
      </c>
      <c r="F179" s="101" t="s">
        <v>353</v>
      </c>
      <c r="G179" s="24" t="s">
        <v>354</v>
      </c>
      <c r="H179" s="101" t="s">
        <v>65</v>
      </c>
      <c r="I179" s="102" t="s">
        <v>431</v>
      </c>
    </row>
    <row r="180" spans="2:9" ht="60" x14ac:dyDescent="0.25">
      <c r="B180" s="18">
        <v>173</v>
      </c>
      <c r="C180" s="30">
        <v>43719</v>
      </c>
      <c r="D180" s="225" t="s">
        <v>107</v>
      </c>
      <c r="E180" s="101" t="s">
        <v>202</v>
      </c>
      <c r="F180" s="101" t="s">
        <v>355</v>
      </c>
      <c r="G180" s="24" t="s">
        <v>356</v>
      </c>
      <c r="H180" s="101" t="s">
        <v>65</v>
      </c>
      <c r="I180" s="102" t="s">
        <v>431</v>
      </c>
    </row>
    <row r="181" spans="2:9" ht="30" x14ac:dyDescent="0.25">
      <c r="B181" s="18">
        <v>174</v>
      </c>
      <c r="C181" s="30">
        <v>43637</v>
      </c>
      <c r="D181" s="225" t="s">
        <v>113</v>
      </c>
      <c r="E181" s="101" t="s">
        <v>33</v>
      </c>
      <c r="F181" s="101" t="s">
        <v>358</v>
      </c>
      <c r="G181" s="24" t="s">
        <v>359</v>
      </c>
      <c r="H181" s="101" t="s">
        <v>65</v>
      </c>
      <c r="I181" s="102" t="s">
        <v>613</v>
      </c>
    </row>
    <row r="182" spans="2:9" ht="30" x14ac:dyDescent="0.25">
      <c r="B182" s="18">
        <v>175</v>
      </c>
      <c r="C182" s="30">
        <v>43637</v>
      </c>
      <c r="D182" s="225" t="s">
        <v>113</v>
      </c>
      <c r="E182" s="101" t="s">
        <v>33</v>
      </c>
      <c r="F182" s="101" t="s">
        <v>360</v>
      </c>
      <c r="G182" s="24" t="s">
        <v>361</v>
      </c>
      <c r="H182" s="101" t="s">
        <v>65</v>
      </c>
      <c r="I182" s="102" t="s">
        <v>613</v>
      </c>
    </row>
    <row r="183" spans="2:9" ht="30" x14ac:dyDescent="0.25">
      <c r="B183" s="18">
        <v>176</v>
      </c>
      <c r="C183" s="30">
        <v>43637</v>
      </c>
      <c r="D183" s="225" t="s">
        <v>113</v>
      </c>
      <c r="E183" s="101" t="s">
        <v>33</v>
      </c>
      <c r="F183" s="101" t="s">
        <v>362</v>
      </c>
      <c r="G183" s="24" t="s">
        <v>363</v>
      </c>
      <c r="H183" s="101" t="s">
        <v>65</v>
      </c>
      <c r="I183" s="102" t="s">
        <v>613</v>
      </c>
    </row>
    <row r="184" spans="2:9" ht="30" x14ac:dyDescent="0.25">
      <c r="B184" s="18">
        <v>177</v>
      </c>
      <c r="C184" s="30">
        <v>43637</v>
      </c>
      <c r="D184" s="225" t="s">
        <v>113</v>
      </c>
      <c r="E184" s="101" t="s">
        <v>33</v>
      </c>
      <c r="F184" s="101">
        <v>17030</v>
      </c>
      <c r="G184" s="24" t="s">
        <v>364</v>
      </c>
      <c r="H184" s="101" t="s">
        <v>65</v>
      </c>
      <c r="I184" s="102" t="s">
        <v>613</v>
      </c>
    </row>
    <row r="185" spans="2:9" ht="36.6" customHeight="1" x14ac:dyDescent="0.25">
      <c r="B185" s="18">
        <v>178</v>
      </c>
      <c r="C185" s="30">
        <v>43637</v>
      </c>
      <c r="D185" s="225" t="s">
        <v>113</v>
      </c>
      <c r="E185" s="101" t="s">
        <v>33</v>
      </c>
      <c r="F185" s="101">
        <v>17080</v>
      </c>
      <c r="G185" s="24" t="s">
        <v>365</v>
      </c>
      <c r="H185" s="101" t="s">
        <v>65</v>
      </c>
      <c r="I185" s="102" t="s">
        <v>613</v>
      </c>
    </row>
    <row r="186" spans="2:9" ht="210" x14ac:dyDescent="0.25">
      <c r="B186" s="18">
        <v>179</v>
      </c>
      <c r="C186" s="46">
        <v>2019</v>
      </c>
      <c r="D186" s="225" t="s">
        <v>610</v>
      </c>
      <c r="E186" s="101" t="s">
        <v>33</v>
      </c>
      <c r="F186" s="101" t="s">
        <v>611</v>
      </c>
      <c r="G186" s="24" t="s">
        <v>612</v>
      </c>
      <c r="H186" s="101" t="s">
        <v>65</v>
      </c>
      <c r="I186" s="102" t="s">
        <v>613</v>
      </c>
    </row>
    <row r="187" spans="2:9" ht="28.15" customHeight="1" x14ac:dyDescent="0.25">
      <c r="B187" s="18">
        <v>180</v>
      </c>
      <c r="C187" s="30">
        <v>43613</v>
      </c>
      <c r="D187" s="225" t="s">
        <v>366</v>
      </c>
      <c r="E187" s="101" t="s">
        <v>50</v>
      </c>
      <c r="F187" s="101" t="s">
        <v>100</v>
      </c>
      <c r="G187" s="106" t="s">
        <v>90</v>
      </c>
      <c r="H187" s="101" t="s">
        <v>30</v>
      </c>
      <c r="I187" s="102" t="s">
        <v>367</v>
      </c>
    </row>
    <row r="188" spans="2:9" ht="45" x14ac:dyDescent="0.25">
      <c r="B188" s="18">
        <v>181</v>
      </c>
      <c r="C188" s="30">
        <v>43536</v>
      </c>
      <c r="D188" s="9" t="s">
        <v>160</v>
      </c>
      <c r="E188" s="101" t="s">
        <v>51</v>
      </c>
      <c r="F188" s="101" t="s">
        <v>66</v>
      </c>
      <c r="G188" s="24" t="s">
        <v>68</v>
      </c>
      <c r="H188" s="101" t="s">
        <v>65</v>
      </c>
      <c r="I188" s="102"/>
    </row>
    <row r="189" spans="2:9" ht="60" x14ac:dyDescent="0.25">
      <c r="B189" s="18">
        <v>182</v>
      </c>
      <c r="C189" s="30">
        <v>43536</v>
      </c>
      <c r="D189" s="9" t="s">
        <v>160</v>
      </c>
      <c r="E189" s="101" t="s">
        <v>51</v>
      </c>
      <c r="F189" s="101" t="s">
        <v>67</v>
      </c>
      <c r="G189" s="24" t="s">
        <v>69</v>
      </c>
      <c r="H189" s="101" t="s">
        <v>65</v>
      </c>
      <c r="I189" s="102"/>
    </row>
    <row r="190" spans="2:9" ht="75" x14ac:dyDescent="0.25">
      <c r="B190" s="18">
        <v>183</v>
      </c>
      <c r="C190" s="30">
        <v>43536</v>
      </c>
      <c r="D190" s="9" t="s">
        <v>160</v>
      </c>
      <c r="E190" s="101" t="s">
        <v>51</v>
      </c>
      <c r="F190" s="101" t="s">
        <v>70</v>
      </c>
      <c r="G190" s="24" t="s">
        <v>72</v>
      </c>
      <c r="H190" s="101" t="s">
        <v>65</v>
      </c>
      <c r="I190" s="102"/>
    </row>
    <row r="191" spans="2:9" ht="41.45" customHeight="1" x14ac:dyDescent="0.25">
      <c r="B191" s="18">
        <v>184</v>
      </c>
      <c r="C191" s="30">
        <v>43536</v>
      </c>
      <c r="D191" s="9" t="s">
        <v>160</v>
      </c>
      <c r="E191" s="101" t="s">
        <v>51</v>
      </c>
      <c r="F191" s="101" t="s">
        <v>71</v>
      </c>
      <c r="G191" s="24" t="s">
        <v>73</v>
      </c>
      <c r="H191" s="101" t="s">
        <v>65</v>
      </c>
      <c r="I191" s="102"/>
    </row>
    <row r="192" spans="2:9" ht="30" customHeight="1" x14ac:dyDescent="0.25">
      <c r="B192" s="18">
        <v>185</v>
      </c>
      <c r="C192" s="30">
        <v>43536</v>
      </c>
      <c r="D192" s="9" t="s">
        <v>160</v>
      </c>
      <c r="E192" s="101" t="s">
        <v>51</v>
      </c>
      <c r="F192" s="101" t="s">
        <v>100</v>
      </c>
      <c r="G192" s="24" t="s">
        <v>54</v>
      </c>
      <c r="H192" s="101" t="s">
        <v>30</v>
      </c>
      <c r="I192" s="102"/>
    </row>
    <row r="193" spans="1:20" ht="28.9" customHeight="1" x14ac:dyDescent="0.25">
      <c r="B193" s="18">
        <v>186</v>
      </c>
      <c r="C193" s="30">
        <v>43536</v>
      </c>
      <c r="D193" s="9" t="s">
        <v>160</v>
      </c>
      <c r="E193" s="101" t="s">
        <v>51</v>
      </c>
      <c r="F193" s="101" t="s">
        <v>100</v>
      </c>
      <c r="G193" s="24" t="s">
        <v>53</v>
      </c>
      <c r="H193" s="101" t="s">
        <v>30</v>
      </c>
      <c r="I193" s="102"/>
    </row>
    <row r="194" spans="1:20" ht="27" customHeight="1" x14ac:dyDescent="0.25">
      <c r="B194" s="18">
        <v>187</v>
      </c>
      <c r="C194" s="30">
        <v>43536</v>
      </c>
      <c r="D194" s="9" t="s">
        <v>160</v>
      </c>
      <c r="E194" s="101" t="s">
        <v>51</v>
      </c>
      <c r="F194" s="101" t="s">
        <v>100</v>
      </c>
      <c r="G194" s="24" t="s">
        <v>52</v>
      </c>
      <c r="H194" s="101" t="s">
        <v>30</v>
      </c>
      <c r="I194" s="102"/>
    </row>
    <row r="195" spans="1:20" ht="90" x14ac:dyDescent="0.25">
      <c r="B195" s="18">
        <v>188</v>
      </c>
      <c r="C195" s="30">
        <v>43508</v>
      </c>
      <c r="D195" s="9" t="s">
        <v>366</v>
      </c>
      <c r="E195" s="101" t="s">
        <v>50</v>
      </c>
      <c r="F195" s="104">
        <v>55082</v>
      </c>
      <c r="G195" s="102" t="s">
        <v>91</v>
      </c>
      <c r="H195" s="101" t="s">
        <v>65</v>
      </c>
      <c r="I195" s="102" t="s">
        <v>544</v>
      </c>
    </row>
    <row r="196" spans="1:20" ht="90" x14ac:dyDescent="0.25">
      <c r="B196" s="18">
        <v>189</v>
      </c>
      <c r="C196" s="30">
        <v>43508</v>
      </c>
      <c r="D196" s="9" t="s">
        <v>366</v>
      </c>
      <c r="E196" s="101" t="s">
        <v>50</v>
      </c>
      <c r="F196" s="104">
        <v>55085</v>
      </c>
      <c r="G196" s="102" t="s">
        <v>92</v>
      </c>
      <c r="H196" s="101" t="s">
        <v>65</v>
      </c>
      <c r="I196" s="102" t="s">
        <v>544</v>
      </c>
    </row>
    <row r="197" spans="1:20" ht="195" x14ac:dyDescent="0.25">
      <c r="B197" s="18">
        <v>190</v>
      </c>
      <c r="C197" s="30">
        <v>43508</v>
      </c>
      <c r="D197" s="9" t="s">
        <v>366</v>
      </c>
      <c r="E197" s="101" t="s">
        <v>50</v>
      </c>
      <c r="F197" s="104">
        <v>55086</v>
      </c>
      <c r="G197" s="102" t="s">
        <v>93</v>
      </c>
      <c r="H197" s="101" t="s">
        <v>65</v>
      </c>
      <c r="I197" s="102" t="s">
        <v>545</v>
      </c>
    </row>
    <row r="198" spans="1:20" ht="195" x14ac:dyDescent="0.25">
      <c r="B198" s="18">
        <v>191</v>
      </c>
      <c r="C198" s="30">
        <v>43508</v>
      </c>
      <c r="D198" s="9" t="s">
        <v>366</v>
      </c>
      <c r="E198" s="101" t="s">
        <v>50</v>
      </c>
      <c r="F198" s="104">
        <v>55086</v>
      </c>
      <c r="G198" s="102" t="s">
        <v>94</v>
      </c>
      <c r="H198" s="101" t="s">
        <v>65</v>
      </c>
      <c r="I198" s="102" t="s">
        <v>545</v>
      </c>
    </row>
    <row r="199" spans="1:20" x14ac:dyDescent="0.25">
      <c r="A199"/>
      <c r="B199"/>
      <c r="C199"/>
      <c r="D199"/>
      <c r="E199"/>
      <c r="F199"/>
      <c r="G199"/>
      <c r="H199"/>
      <c r="I199"/>
      <c r="J199"/>
      <c r="K199"/>
      <c r="L199"/>
      <c r="M199"/>
      <c r="N199"/>
      <c r="O199"/>
      <c r="P199"/>
      <c r="Q199"/>
      <c r="R199"/>
      <c r="S199"/>
      <c r="T199"/>
    </row>
    <row r="200" spans="1:20" x14ac:dyDescent="0.25">
      <c r="A200"/>
      <c r="B200"/>
      <c r="C200"/>
      <c r="D200"/>
      <c r="E200"/>
      <c r="F200"/>
      <c r="G200"/>
      <c r="H200"/>
      <c r="I200"/>
      <c r="J200"/>
      <c r="K200"/>
      <c r="L200"/>
      <c r="M200"/>
      <c r="N200"/>
      <c r="O200"/>
      <c r="P200"/>
      <c r="Q200"/>
      <c r="R200"/>
      <c r="S200"/>
      <c r="T200"/>
    </row>
    <row r="201" spans="1:20" x14ac:dyDescent="0.25">
      <c r="A201"/>
      <c r="B201"/>
      <c r="C201"/>
      <c r="D201"/>
      <c r="E201"/>
      <c r="F201"/>
      <c r="G201"/>
      <c r="H201"/>
      <c r="I201"/>
      <c r="J201"/>
      <c r="K201"/>
      <c r="L201"/>
      <c r="M201"/>
      <c r="N201"/>
      <c r="O201"/>
      <c r="P201"/>
      <c r="Q201"/>
      <c r="R201"/>
      <c r="S201"/>
      <c r="T201"/>
    </row>
    <row r="202" spans="1:20" x14ac:dyDescent="0.25">
      <c r="A202"/>
      <c r="B202"/>
      <c r="C202"/>
      <c r="D202"/>
      <c r="E202"/>
      <c r="F202"/>
      <c r="G202"/>
      <c r="H202"/>
      <c r="I202"/>
      <c r="J202"/>
      <c r="K202"/>
      <c r="L202"/>
      <c r="M202"/>
      <c r="N202"/>
      <c r="O202"/>
      <c r="P202"/>
      <c r="Q202"/>
      <c r="R202"/>
      <c r="S202"/>
      <c r="T202"/>
    </row>
    <row r="203" spans="1:20" x14ac:dyDescent="0.25">
      <c r="A203"/>
      <c r="B203"/>
      <c r="C203"/>
      <c r="D203"/>
      <c r="E203"/>
      <c r="F203"/>
      <c r="G203"/>
      <c r="H203"/>
      <c r="I203"/>
      <c r="J203"/>
      <c r="K203"/>
      <c r="L203"/>
      <c r="M203"/>
      <c r="N203"/>
      <c r="O203"/>
      <c r="P203"/>
      <c r="Q203"/>
      <c r="R203"/>
      <c r="S203"/>
      <c r="T203"/>
    </row>
    <row r="204" spans="1:20" x14ac:dyDescent="0.25">
      <c r="A204"/>
      <c r="B204"/>
      <c r="C204"/>
      <c r="D204"/>
      <c r="E204"/>
      <c r="F204"/>
      <c r="G204"/>
      <c r="H204"/>
      <c r="I204"/>
      <c r="J204"/>
      <c r="K204"/>
      <c r="L204"/>
      <c r="M204"/>
      <c r="N204"/>
      <c r="O204"/>
      <c r="P204"/>
      <c r="Q204"/>
      <c r="R204"/>
      <c r="S204"/>
      <c r="T204"/>
    </row>
    <row r="205" spans="1:20" x14ac:dyDescent="0.25">
      <c r="A205"/>
      <c r="B205"/>
      <c r="C205"/>
      <c r="D205"/>
      <c r="E205"/>
      <c r="F205"/>
      <c r="G205"/>
      <c r="H205"/>
      <c r="I205"/>
      <c r="J205"/>
      <c r="K205"/>
      <c r="L205"/>
      <c r="M205"/>
      <c r="N205"/>
      <c r="O205"/>
      <c r="P205"/>
      <c r="Q205"/>
      <c r="R205"/>
      <c r="S205"/>
      <c r="T205"/>
    </row>
    <row r="206" spans="1:20" x14ac:dyDescent="0.25">
      <c r="A206"/>
      <c r="B206"/>
      <c r="C206"/>
      <c r="D206"/>
      <c r="E206"/>
      <c r="F206"/>
      <c r="G206"/>
      <c r="H206"/>
      <c r="I206"/>
      <c r="J206"/>
      <c r="K206"/>
      <c r="L206"/>
      <c r="M206"/>
      <c r="N206"/>
      <c r="O206"/>
      <c r="P206"/>
      <c r="Q206"/>
      <c r="R206"/>
      <c r="S206"/>
      <c r="T206"/>
    </row>
    <row r="207" spans="1:20" x14ac:dyDescent="0.25">
      <c r="A207"/>
      <c r="B207"/>
      <c r="C207"/>
      <c r="D207"/>
      <c r="E207"/>
      <c r="F207"/>
      <c r="G207"/>
      <c r="H207"/>
      <c r="I207"/>
      <c r="J207"/>
      <c r="K207"/>
      <c r="L207"/>
      <c r="M207"/>
      <c r="N207"/>
      <c r="O207"/>
      <c r="P207"/>
      <c r="Q207"/>
      <c r="R207"/>
      <c r="S207"/>
      <c r="T207"/>
    </row>
    <row r="208" spans="1:20" x14ac:dyDescent="0.25">
      <c r="A208"/>
      <c r="B208"/>
      <c r="C208"/>
      <c r="D208"/>
      <c r="E208"/>
      <c r="F208"/>
      <c r="G208"/>
      <c r="H208"/>
      <c r="I208"/>
      <c r="J208"/>
      <c r="K208"/>
      <c r="L208"/>
      <c r="M208"/>
      <c r="N208"/>
      <c r="O208"/>
      <c r="P208"/>
      <c r="Q208"/>
      <c r="R208"/>
      <c r="S208"/>
      <c r="T208"/>
    </row>
    <row r="209" spans="1:20" x14ac:dyDescent="0.25">
      <c r="A209"/>
      <c r="B209"/>
      <c r="C209"/>
      <c r="D209"/>
      <c r="E209"/>
      <c r="F209"/>
      <c r="G209"/>
      <c r="H209"/>
      <c r="I209"/>
      <c r="J209"/>
      <c r="K209"/>
      <c r="L209"/>
      <c r="M209"/>
      <c r="N209"/>
      <c r="O209"/>
      <c r="P209"/>
      <c r="Q209"/>
      <c r="R209"/>
      <c r="S209"/>
      <c r="T209"/>
    </row>
    <row r="210" spans="1:20" x14ac:dyDescent="0.25">
      <c r="A210"/>
      <c r="B210"/>
      <c r="C210"/>
      <c r="D210"/>
      <c r="E210"/>
      <c r="F210"/>
      <c r="G210"/>
      <c r="H210"/>
      <c r="I210"/>
      <c r="J210"/>
      <c r="K210"/>
      <c r="L210"/>
      <c r="M210"/>
      <c r="N210"/>
      <c r="O210"/>
      <c r="P210"/>
      <c r="Q210"/>
      <c r="R210"/>
      <c r="S210"/>
      <c r="T210"/>
    </row>
    <row r="211" spans="1:20" x14ac:dyDescent="0.25">
      <c r="A211"/>
      <c r="B211"/>
      <c r="C211"/>
      <c r="D211"/>
      <c r="E211"/>
      <c r="F211"/>
      <c r="G211"/>
      <c r="H211"/>
      <c r="I211"/>
      <c r="J211"/>
      <c r="K211"/>
      <c r="L211"/>
      <c r="M211"/>
      <c r="N211"/>
      <c r="O211"/>
      <c r="P211"/>
      <c r="Q211"/>
      <c r="R211"/>
      <c r="S211"/>
      <c r="T211"/>
    </row>
    <row r="212" spans="1:20" x14ac:dyDescent="0.25">
      <c r="A212"/>
      <c r="B212"/>
      <c r="C212"/>
      <c r="D212"/>
      <c r="E212"/>
      <c r="F212"/>
      <c r="G212"/>
      <c r="H212"/>
      <c r="I212"/>
      <c r="J212"/>
      <c r="K212"/>
      <c r="L212"/>
      <c r="M212"/>
      <c r="N212"/>
      <c r="O212"/>
      <c r="P212"/>
      <c r="Q212"/>
      <c r="R212"/>
      <c r="S212"/>
      <c r="T212"/>
    </row>
    <row r="213" spans="1:20" x14ac:dyDescent="0.25">
      <c r="A213"/>
      <c r="B213"/>
      <c r="C213"/>
      <c r="D213"/>
      <c r="E213"/>
      <c r="F213"/>
      <c r="G213"/>
      <c r="H213"/>
      <c r="I213"/>
      <c r="J213"/>
      <c r="K213"/>
      <c r="L213"/>
      <c r="M213"/>
      <c r="N213"/>
      <c r="O213"/>
      <c r="P213"/>
      <c r="Q213"/>
      <c r="R213"/>
      <c r="S213"/>
      <c r="T213"/>
    </row>
    <row r="214" spans="1:20" x14ac:dyDescent="0.25">
      <c r="A214"/>
      <c r="B214"/>
      <c r="C214"/>
      <c r="D214"/>
      <c r="E214"/>
      <c r="F214"/>
      <c r="G214"/>
      <c r="H214"/>
      <c r="I214"/>
      <c r="J214"/>
      <c r="K214"/>
      <c r="L214"/>
      <c r="M214"/>
      <c r="N214"/>
      <c r="O214"/>
      <c r="P214"/>
      <c r="Q214"/>
      <c r="R214"/>
      <c r="S214"/>
      <c r="T214"/>
    </row>
    <row r="215" spans="1:20" x14ac:dyDescent="0.25">
      <c r="A215"/>
      <c r="B215"/>
      <c r="C215"/>
      <c r="D215"/>
      <c r="E215"/>
      <c r="F215"/>
      <c r="G215"/>
      <c r="H215"/>
      <c r="I215"/>
      <c r="J215"/>
      <c r="K215"/>
      <c r="L215"/>
      <c r="M215"/>
      <c r="N215"/>
      <c r="O215"/>
      <c r="P215"/>
      <c r="Q215"/>
      <c r="R215"/>
      <c r="S215"/>
      <c r="T215"/>
    </row>
    <row r="216" spans="1:20" x14ac:dyDescent="0.25">
      <c r="A216"/>
      <c r="B216"/>
      <c r="C216"/>
      <c r="D216"/>
      <c r="E216"/>
      <c r="F216"/>
      <c r="G216"/>
      <c r="H216"/>
      <c r="I216"/>
      <c r="J216"/>
      <c r="K216"/>
      <c r="L216"/>
      <c r="M216"/>
      <c r="N216"/>
      <c r="O216"/>
      <c r="P216"/>
      <c r="Q216"/>
      <c r="R216"/>
      <c r="S216"/>
      <c r="T216"/>
    </row>
    <row r="217" spans="1:20" x14ac:dyDescent="0.25">
      <c r="A217"/>
      <c r="B217"/>
      <c r="C217"/>
      <c r="D217"/>
      <c r="E217"/>
      <c r="F217"/>
      <c r="G217"/>
      <c r="H217"/>
      <c r="I217"/>
      <c r="J217"/>
      <c r="K217"/>
      <c r="L217"/>
      <c r="M217"/>
      <c r="N217"/>
      <c r="O217"/>
      <c r="P217"/>
      <c r="Q217"/>
      <c r="R217"/>
      <c r="S217"/>
      <c r="T217"/>
    </row>
    <row r="218" spans="1:20" x14ac:dyDescent="0.25">
      <c r="A218"/>
      <c r="B218"/>
      <c r="C218"/>
      <c r="D218"/>
      <c r="E218"/>
      <c r="F218"/>
      <c r="G218"/>
      <c r="H218"/>
      <c r="I218"/>
      <c r="J218"/>
      <c r="K218"/>
      <c r="L218"/>
      <c r="M218"/>
      <c r="N218"/>
      <c r="O218"/>
      <c r="P218"/>
      <c r="Q218"/>
      <c r="R218"/>
      <c r="S218"/>
      <c r="T218"/>
    </row>
    <row r="219" spans="1:20" x14ac:dyDescent="0.25">
      <c r="A219"/>
      <c r="B219"/>
      <c r="C219"/>
      <c r="D219"/>
      <c r="E219"/>
      <c r="F219"/>
      <c r="G219"/>
      <c r="H219"/>
      <c r="I219"/>
      <c r="J219"/>
      <c r="K219"/>
      <c r="L219"/>
      <c r="M219"/>
      <c r="N219"/>
      <c r="O219"/>
      <c r="P219"/>
      <c r="Q219"/>
      <c r="R219"/>
      <c r="S219"/>
      <c r="T219"/>
    </row>
    <row r="220" spans="1:20" x14ac:dyDescent="0.25">
      <c r="A220"/>
      <c r="B220"/>
      <c r="C220"/>
      <c r="D220"/>
      <c r="E220"/>
      <c r="F220"/>
      <c r="G220"/>
      <c r="H220"/>
      <c r="I220"/>
      <c r="J220"/>
      <c r="K220"/>
      <c r="L220"/>
      <c r="M220"/>
      <c r="N220"/>
      <c r="O220"/>
      <c r="P220"/>
      <c r="Q220"/>
      <c r="R220"/>
      <c r="S220"/>
      <c r="T220"/>
    </row>
    <row r="221" spans="1:20" x14ac:dyDescent="0.25">
      <c r="A221"/>
      <c r="B221"/>
      <c r="C221"/>
      <c r="D221"/>
      <c r="E221"/>
      <c r="F221"/>
      <c r="G221"/>
      <c r="H221"/>
      <c r="I221"/>
      <c r="J221"/>
      <c r="K221"/>
      <c r="L221"/>
      <c r="M221"/>
      <c r="N221"/>
      <c r="O221"/>
      <c r="P221"/>
      <c r="Q221"/>
      <c r="R221"/>
      <c r="S221"/>
      <c r="T221"/>
    </row>
    <row r="222" spans="1:20" x14ac:dyDescent="0.25">
      <c r="A222"/>
      <c r="B222"/>
      <c r="C222"/>
      <c r="D222"/>
      <c r="E222"/>
      <c r="F222"/>
      <c r="G222"/>
      <c r="H222"/>
      <c r="I222"/>
      <c r="J222"/>
      <c r="K222"/>
      <c r="L222"/>
      <c r="M222"/>
      <c r="N222"/>
      <c r="O222"/>
      <c r="P222"/>
      <c r="Q222"/>
      <c r="R222"/>
      <c r="S222"/>
      <c r="T222"/>
    </row>
    <row r="223" spans="1:20" x14ac:dyDescent="0.25">
      <c r="A223"/>
      <c r="B223"/>
      <c r="C223"/>
      <c r="D223"/>
      <c r="E223"/>
      <c r="F223"/>
      <c r="G223"/>
      <c r="H223"/>
      <c r="I223"/>
      <c r="J223"/>
      <c r="K223"/>
      <c r="L223"/>
      <c r="M223"/>
      <c r="N223"/>
      <c r="O223"/>
      <c r="P223"/>
      <c r="Q223"/>
      <c r="R223"/>
      <c r="S223"/>
      <c r="T223"/>
    </row>
    <row r="224" spans="1:20" x14ac:dyDescent="0.25">
      <c r="A224"/>
      <c r="B224"/>
      <c r="C224"/>
      <c r="D224"/>
      <c r="E224"/>
      <c r="F224"/>
      <c r="G224"/>
      <c r="H224"/>
      <c r="I224"/>
      <c r="J224"/>
      <c r="K224"/>
      <c r="L224"/>
      <c r="M224"/>
      <c r="N224"/>
      <c r="O224"/>
      <c r="P224"/>
      <c r="Q224"/>
      <c r="R224"/>
      <c r="S224"/>
      <c r="T224"/>
    </row>
    <row r="225" spans="1:20" x14ac:dyDescent="0.25">
      <c r="A225"/>
      <c r="B225"/>
      <c r="C225"/>
      <c r="D225"/>
      <c r="E225"/>
      <c r="F225"/>
      <c r="G225"/>
      <c r="H225"/>
      <c r="I225"/>
      <c r="J225"/>
      <c r="K225"/>
      <c r="L225"/>
      <c r="M225"/>
      <c r="N225"/>
      <c r="O225"/>
      <c r="P225"/>
      <c r="Q225"/>
      <c r="R225"/>
      <c r="S225"/>
      <c r="T225"/>
    </row>
    <row r="226" spans="1:20" x14ac:dyDescent="0.25">
      <c r="A226"/>
      <c r="B226"/>
      <c r="C226"/>
      <c r="D226"/>
      <c r="E226"/>
      <c r="F226"/>
      <c r="G226"/>
      <c r="H226"/>
      <c r="I226"/>
      <c r="J226"/>
      <c r="K226"/>
      <c r="L226"/>
      <c r="M226"/>
      <c r="N226"/>
      <c r="O226"/>
      <c r="P226"/>
      <c r="Q226"/>
      <c r="R226"/>
      <c r="S226"/>
      <c r="T226"/>
    </row>
    <row r="227" spans="1:20" x14ac:dyDescent="0.25">
      <c r="A227"/>
      <c r="B227"/>
      <c r="C227"/>
      <c r="D227"/>
      <c r="E227"/>
      <c r="F227"/>
      <c r="G227"/>
      <c r="H227"/>
      <c r="I227"/>
      <c r="J227"/>
      <c r="K227"/>
      <c r="L227"/>
      <c r="M227"/>
      <c r="N227"/>
      <c r="O227"/>
      <c r="P227"/>
      <c r="Q227"/>
      <c r="R227"/>
      <c r="S227"/>
      <c r="T227"/>
    </row>
    <row r="228" spans="1:20" x14ac:dyDescent="0.25">
      <c r="A228"/>
      <c r="B228"/>
      <c r="C228"/>
      <c r="D228"/>
      <c r="E228"/>
      <c r="F228"/>
      <c r="G228"/>
      <c r="H228"/>
      <c r="I228"/>
      <c r="J228"/>
      <c r="K228"/>
      <c r="L228"/>
      <c r="M228"/>
      <c r="N228"/>
      <c r="O228"/>
      <c r="P228"/>
      <c r="Q228"/>
      <c r="R228"/>
      <c r="S228"/>
      <c r="T228"/>
    </row>
    <row r="229" spans="1:20" x14ac:dyDescent="0.25">
      <c r="A229"/>
      <c r="B229"/>
      <c r="C229"/>
      <c r="D229"/>
      <c r="E229"/>
      <c r="F229"/>
      <c r="G229"/>
      <c r="H229"/>
      <c r="I229"/>
      <c r="J229"/>
      <c r="K229"/>
      <c r="L229"/>
      <c r="M229"/>
      <c r="N229"/>
      <c r="O229"/>
      <c r="P229"/>
      <c r="Q229"/>
      <c r="R229"/>
      <c r="S229"/>
      <c r="T229"/>
    </row>
    <row r="230" spans="1:20" x14ac:dyDescent="0.25">
      <c r="A230"/>
      <c r="B230"/>
      <c r="C230"/>
      <c r="D230"/>
      <c r="E230"/>
      <c r="F230"/>
      <c r="G230"/>
      <c r="H230"/>
      <c r="I230"/>
      <c r="J230"/>
      <c r="K230"/>
      <c r="L230"/>
      <c r="M230"/>
      <c r="N230"/>
      <c r="O230"/>
      <c r="P230"/>
      <c r="Q230"/>
      <c r="R230"/>
      <c r="S230"/>
      <c r="T230"/>
    </row>
    <row r="231" spans="1:20" x14ac:dyDescent="0.25">
      <c r="A231"/>
      <c r="B231"/>
      <c r="C231"/>
      <c r="D231"/>
      <c r="E231"/>
      <c r="F231"/>
      <c r="G231"/>
      <c r="H231"/>
      <c r="I231"/>
      <c r="J231"/>
      <c r="K231"/>
      <c r="L231"/>
      <c r="M231"/>
      <c r="N231"/>
      <c r="O231"/>
      <c r="P231"/>
      <c r="Q231"/>
      <c r="R231"/>
      <c r="S231"/>
      <c r="T231"/>
    </row>
    <row r="232" spans="1:20" x14ac:dyDescent="0.25">
      <c r="A232"/>
      <c r="B232"/>
      <c r="C232"/>
      <c r="D232"/>
      <c r="E232"/>
      <c r="F232"/>
      <c r="G232"/>
      <c r="H232"/>
      <c r="I232"/>
      <c r="J232"/>
      <c r="K232"/>
      <c r="L232"/>
      <c r="M232"/>
      <c r="N232"/>
      <c r="O232"/>
      <c r="P232"/>
      <c r="Q232"/>
      <c r="R232"/>
      <c r="S232"/>
      <c r="T232"/>
    </row>
    <row r="233" spans="1:20" x14ac:dyDescent="0.25">
      <c r="A233"/>
      <c r="B233"/>
      <c r="C233"/>
      <c r="D233"/>
      <c r="E233"/>
      <c r="F233"/>
      <c r="G233"/>
      <c r="H233"/>
      <c r="I233"/>
      <c r="J233"/>
      <c r="K233"/>
      <c r="L233"/>
      <c r="M233"/>
      <c r="N233"/>
      <c r="O233"/>
      <c r="P233"/>
      <c r="Q233"/>
      <c r="R233"/>
      <c r="S233"/>
      <c r="T233"/>
    </row>
    <row r="234" spans="1:20" x14ac:dyDescent="0.25">
      <c r="A234"/>
      <c r="B234"/>
      <c r="C234"/>
      <c r="D234"/>
      <c r="E234"/>
      <c r="F234"/>
      <c r="G234"/>
      <c r="H234"/>
      <c r="I234"/>
      <c r="J234"/>
      <c r="K234"/>
      <c r="L234"/>
      <c r="M234"/>
      <c r="N234"/>
      <c r="O234"/>
      <c r="P234"/>
      <c r="Q234"/>
      <c r="R234"/>
      <c r="S234"/>
      <c r="T234"/>
    </row>
    <row r="235" spans="1:20" x14ac:dyDescent="0.25">
      <c r="A235"/>
      <c r="B235"/>
      <c r="C235"/>
      <c r="D235"/>
      <c r="E235"/>
      <c r="F235"/>
      <c r="G235"/>
      <c r="H235"/>
      <c r="I235"/>
      <c r="J235"/>
      <c r="K235"/>
      <c r="L235"/>
      <c r="M235"/>
      <c r="N235"/>
      <c r="O235"/>
      <c r="P235"/>
      <c r="Q235"/>
      <c r="R235"/>
      <c r="S235"/>
      <c r="T235"/>
    </row>
    <row r="236" spans="1:20" x14ac:dyDescent="0.25">
      <c r="A236"/>
      <c r="B236"/>
      <c r="C236"/>
      <c r="D236"/>
      <c r="E236"/>
      <c r="F236"/>
      <c r="G236"/>
      <c r="H236"/>
      <c r="I236"/>
      <c r="J236"/>
      <c r="K236"/>
      <c r="L236"/>
      <c r="M236"/>
      <c r="N236"/>
      <c r="O236"/>
      <c r="P236"/>
      <c r="Q236"/>
      <c r="R236"/>
      <c r="S236"/>
      <c r="T236"/>
    </row>
    <row r="237" spans="1:20" x14ac:dyDescent="0.25">
      <c r="A237"/>
      <c r="B237"/>
      <c r="C237"/>
      <c r="D237"/>
      <c r="E237"/>
      <c r="F237"/>
      <c r="G237"/>
      <c r="H237"/>
      <c r="I237"/>
      <c r="J237"/>
      <c r="K237"/>
      <c r="L237"/>
      <c r="M237"/>
      <c r="N237"/>
      <c r="O237"/>
      <c r="P237"/>
      <c r="Q237"/>
      <c r="R237"/>
      <c r="S237"/>
      <c r="T237"/>
    </row>
    <row r="238" spans="1:20" x14ac:dyDescent="0.25">
      <c r="A238"/>
      <c r="B238"/>
      <c r="C238"/>
      <c r="D238"/>
      <c r="E238"/>
      <c r="F238"/>
      <c r="G238"/>
      <c r="H238"/>
      <c r="I238"/>
      <c r="J238"/>
      <c r="K238"/>
      <c r="L238"/>
      <c r="M238"/>
      <c r="N238"/>
      <c r="O238"/>
      <c r="P238"/>
      <c r="Q238"/>
      <c r="R238"/>
      <c r="S238"/>
      <c r="T238"/>
    </row>
    <row r="239" spans="1:20" x14ac:dyDescent="0.25">
      <c r="A239"/>
      <c r="B239"/>
      <c r="C239"/>
      <c r="D239"/>
      <c r="E239"/>
      <c r="F239"/>
      <c r="G239"/>
      <c r="H239"/>
      <c r="I239"/>
      <c r="J239"/>
      <c r="K239"/>
      <c r="L239"/>
      <c r="M239"/>
      <c r="N239"/>
      <c r="O239"/>
      <c r="P239"/>
      <c r="Q239"/>
      <c r="R239"/>
      <c r="S239"/>
      <c r="T239"/>
    </row>
    <row r="240" spans="1:20" x14ac:dyDescent="0.25">
      <c r="A240"/>
      <c r="B240"/>
      <c r="C240"/>
      <c r="D240"/>
      <c r="E240"/>
      <c r="F240"/>
      <c r="G240"/>
      <c r="H240"/>
      <c r="I240"/>
      <c r="J240"/>
      <c r="K240"/>
      <c r="L240"/>
      <c r="M240"/>
      <c r="N240"/>
      <c r="O240"/>
      <c r="P240"/>
      <c r="Q240"/>
      <c r="R240"/>
      <c r="S240"/>
      <c r="T240"/>
    </row>
    <row r="241" spans="1:20" x14ac:dyDescent="0.25">
      <c r="A241"/>
      <c r="B241"/>
      <c r="C241"/>
      <c r="D241"/>
      <c r="E241"/>
      <c r="F241"/>
      <c r="G241"/>
      <c r="H241"/>
      <c r="I241"/>
      <c r="J241"/>
      <c r="K241"/>
      <c r="L241"/>
      <c r="M241"/>
      <c r="N241"/>
      <c r="O241"/>
      <c r="P241"/>
      <c r="Q241"/>
      <c r="R241"/>
      <c r="S241"/>
      <c r="T241"/>
    </row>
    <row r="242" spans="1:20" x14ac:dyDescent="0.25">
      <c r="A242"/>
      <c r="B242"/>
      <c r="C242"/>
      <c r="D242"/>
      <c r="E242"/>
      <c r="F242"/>
      <c r="G242"/>
      <c r="H242"/>
      <c r="I242"/>
      <c r="J242"/>
      <c r="K242"/>
      <c r="L242"/>
      <c r="M242"/>
      <c r="N242"/>
      <c r="O242"/>
      <c r="P242"/>
      <c r="Q242"/>
      <c r="R242"/>
      <c r="S242"/>
      <c r="T242"/>
    </row>
    <row r="243" spans="1:20" x14ac:dyDescent="0.25">
      <c r="A243"/>
      <c r="B243"/>
      <c r="C243"/>
      <c r="D243"/>
      <c r="E243"/>
      <c r="F243"/>
      <c r="G243"/>
      <c r="H243"/>
      <c r="I243"/>
      <c r="J243"/>
      <c r="K243"/>
      <c r="L243"/>
      <c r="M243"/>
      <c r="N243"/>
      <c r="O243"/>
      <c r="P243"/>
      <c r="Q243"/>
      <c r="R243"/>
      <c r="S243"/>
      <c r="T243"/>
    </row>
    <row r="244" spans="1:20" x14ac:dyDescent="0.25">
      <c r="A244"/>
      <c r="B244"/>
      <c r="C244"/>
      <c r="D244"/>
      <c r="E244"/>
      <c r="F244"/>
      <c r="G244"/>
      <c r="H244"/>
      <c r="I244"/>
      <c r="J244"/>
      <c r="K244"/>
      <c r="L244"/>
      <c r="M244"/>
      <c r="N244"/>
      <c r="O244"/>
      <c r="P244"/>
      <c r="Q244"/>
      <c r="R244"/>
      <c r="S244"/>
      <c r="T244"/>
    </row>
    <row r="245" spans="1:20" x14ac:dyDescent="0.25">
      <c r="A245"/>
      <c r="B245"/>
      <c r="C245"/>
      <c r="D245"/>
      <c r="E245"/>
      <c r="F245"/>
      <c r="G245"/>
      <c r="H245"/>
      <c r="I245"/>
      <c r="J245"/>
      <c r="K245"/>
      <c r="L245"/>
      <c r="M245"/>
      <c r="N245"/>
      <c r="O245"/>
      <c r="P245"/>
      <c r="Q245"/>
      <c r="R245"/>
      <c r="S245"/>
      <c r="T245"/>
    </row>
    <row r="246" spans="1:20" x14ac:dyDescent="0.25">
      <c r="A246"/>
      <c r="B246"/>
      <c r="C246"/>
      <c r="D246"/>
      <c r="E246"/>
      <c r="F246"/>
      <c r="G246"/>
      <c r="H246"/>
      <c r="I246"/>
      <c r="J246"/>
      <c r="K246"/>
      <c r="L246"/>
      <c r="M246"/>
      <c r="N246"/>
      <c r="O246"/>
      <c r="P246"/>
      <c r="Q246"/>
      <c r="R246"/>
      <c r="S246"/>
      <c r="T246"/>
    </row>
    <row r="247" spans="1:20" x14ac:dyDescent="0.25">
      <c r="A247"/>
      <c r="B247"/>
      <c r="C247"/>
      <c r="D247"/>
      <c r="E247"/>
      <c r="F247"/>
      <c r="G247"/>
      <c r="H247"/>
      <c r="I247"/>
      <c r="J247"/>
      <c r="K247"/>
      <c r="L247"/>
      <c r="M247"/>
      <c r="N247"/>
      <c r="O247"/>
      <c r="P247"/>
      <c r="Q247"/>
      <c r="R247"/>
      <c r="S247"/>
      <c r="T247"/>
    </row>
    <row r="248" spans="1:20" x14ac:dyDescent="0.25">
      <c r="A248"/>
      <c r="B248"/>
      <c r="C248"/>
      <c r="D248"/>
      <c r="E248"/>
      <c r="F248"/>
      <c r="G248"/>
      <c r="H248"/>
      <c r="I248"/>
      <c r="J248"/>
      <c r="K248"/>
      <c r="L248"/>
      <c r="M248"/>
      <c r="N248"/>
      <c r="O248"/>
      <c r="P248"/>
      <c r="Q248"/>
      <c r="R248"/>
      <c r="S248"/>
      <c r="T248"/>
    </row>
    <row r="249" spans="1:20" x14ac:dyDescent="0.25">
      <c r="A249"/>
      <c r="B249"/>
      <c r="C249"/>
      <c r="D249"/>
      <c r="E249"/>
      <c r="F249"/>
      <c r="G249"/>
      <c r="H249"/>
      <c r="I249"/>
      <c r="J249"/>
      <c r="K249"/>
      <c r="L249"/>
      <c r="M249"/>
      <c r="N249"/>
      <c r="O249"/>
      <c r="P249"/>
      <c r="Q249"/>
      <c r="R249"/>
      <c r="S249"/>
      <c r="T249"/>
    </row>
  </sheetData>
  <autoFilter ref="B7:I198"/>
  <sortState ref="C8:J11">
    <sortCondition descending="1" ref="C8"/>
  </sortState>
  <mergeCells count="5">
    <mergeCell ref="B2:H2"/>
    <mergeCell ref="C3:D3"/>
    <mergeCell ref="C5:G5"/>
    <mergeCell ref="B4:H4"/>
    <mergeCell ref="B6:I6"/>
  </mergeCells>
  <hyperlinks>
    <hyperlink ref="C3" r:id="rId1" display="Skatīt iesnieguma pielikuma veidlapas paraugu"/>
  </hyperlinks>
  <pageMargins left="0.25" right="0.25" top="0.75" bottom="0.75" header="0.3" footer="0.3"/>
  <pageSetup paperSize="9" scale="58" fitToHeight="0" orientation="landscap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pageSetUpPr fitToPage="1"/>
  </sheetPr>
  <dimension ref="B1:T259"/>
  <sheetViews>
    <sheetView showGridLines="0" topLeftCell="A73" zoomScale="80" zoomScaleNormal="80" workbookViewId="0">
      <selection activeCell="C86" sqref="C86"/>
    </sheetView>
  </sheetViews>
  <sheetFormatPr defaultColWidth="9.140625" defaultRowHeight="15" x14ac:dyDescent="0.25"/>
  <cols>
    <col min="1" max="1" width="1.42578125" style="27" customWidth="1"/>
    <col min="2" max="2" width="10.85546875" style="196" customWidth="1"/>
    <col min="3" max="3" width="36.28515625" style="198" customWidth="1"/>
    <col min="4" max="5" width="9.28515625" style="196" customWidth="1"/>
    <col min="6" max="6" width="13.42578125" style="196" customWidth="1"/>
    <col min="7" max="7" width="14.140625" style="196" customWidth="1"/>
    <col min="8" max="8" width="11.85546875" style="196" customWidth="1"/>
    <col min="9" max="9" width="13" style="196" customWidth="1"/>
    <col min="10" max="10" width="14.7109375" style="221" customWidth="1"/>
    <col min="11" max="11" width="18.140625" style="221" customWidth="1"/>
    <col min="12" max="12" width="11.140625" style="221" customWidth="1"/>
    <col min="13" max="13" width="11" style="221" customWidth="1"/>
    <col min="14" max="14" width="10" style="221" customWidth="1"/>
    <col min="15" max="15" width="11.140625" style="221" customWidth="1"/>
    <col min="16" max="16" width="10" style="221" customWidth="1"/>
    <col min="17" max="17" width="41.85546875" style="221" customWidth="1"/>
    <col min="18" max="18" width="23.42578125" style="221" customWidth="1"/>
    <col min="19" max="19" width="47.28515625" style="27" customWidth="1"/>
    <col min="20" max="20" width="29.140625" style="27" customWidth="1"/>
    <col min="21" max="16384" width="9.140625" style="27"/>
  </cols>
  <sheetData>
    <row r="1" spans="2:20" ht="20.25" x14ac:dyDescent="0.25">
      <c r="B1" s="304" t="s">
        <v>723</v>
      </c>
      <c r="C1" s="304"/>
      <c r="D1" s="304"/>
      <c r="E1" s="304"/>
      <c r="F1" s="304"/>
      <c r="G1" s="304"/>
      <c r="H1" s="304"/>
      <c r="I1" s="304"/>
      <c r="J1" s="304"/>
      <c r="K1" s="304"/>
    </row>
    <row r="2" spans="2:20" ht="53.25" customHeight="1" x14ac:dyDescent="0.25">
      <c r="B2" s="233" t="s">
        <v>380</v>
      </c>
      <c r="C2" s="233"/>
      <c r="D2" s="233"/>
      <c r="E2" s="233"/>
      <c r="F2" s="233"/>
      <c r="G2" s="233"/>
      <c r="H2" s="233"/>
      <c r="I2" s="233"/>
      <c r="J2" s="233"/>
      <c r="K2" s="233"/>
      <c r="L2" s="233"/>
      <c r="M2" s="204"/>
      <c r="N2" s="204"/>
      <c r="O2" s="204"/>
      <c r="P2" s="204"/>
      <c r="Q2" s="204"/>
      <c r="R2" s="204"/>
      <c r="S2" s="204"/>
    </row>
    <row r="3" spans="2:20" x14ac:dyDescent="0.25">
      <c r="B3" s="179" t="s">
        <v>619</v>
      </c>
      <c r="C3" s="179"/>
      <c r="D3" s="179"/>
      <c r="E3" s="179"/>
      <c r="F3" s="179"/>
      <c r="G3" s="179"/>
      <c r="H3" s="27"/>
      <c r="I3" s="179"/>
      <c r="J3" s="179"/>
      <c r="K3" s="179"/>
      <c r="L3" s="179"/>
      <c r="M3" s="179"/>
      <c r="N3" s="179"/>
      <c r="O3" s="179"/>
      <c r="P3" s="179"/>
      <c r="Q3" s="179"/>
      <c r="R3" s="179"/>
      <c r="S3" s="179"/>
    </row>
    <row r="4" spans="2:20" ht="15.75" x14ac:dyDescent="0.25">
      <c r="B4" s="188" t="s">
        <v>81</v>
      </c>
      <c r="C4" s="188"/>
      <c r="D4" s="188"/>
      <c r="E4" s="188"/>
      <c r="F4" s="188"/>
      <c r="G4" s="188"/>
      <c r="H4" s="188"/>
      <c r="I4" s="188"/>
      <c r="J4" s="188"/>
      <c r="K4" s="188"/>
      <c r="L4" s="188"/>
      <c r="M4" s="188"/>
      <c r="N4" s="188"/>
      <c r="O4" s="188"/>
      <c r="P4" s="188"/>
      <c r="Q4" s="188"/>
      <c r="R4" s="188"/>
      <c r="S4" s="188"/>
    </row>
    <row r="5" spans="2:20" ht="15.75" customHeight="1" x14ac:dyDescent="0.25">
      <c r="B5" s="190" t="s">
        <v>617</v>
      </c>
      <c r="C5" s="189"/>
      <c r="D5" s="189"/>
      <c r="E5" s="189"/>
      <c r="F5" s="189"/>
      <c r="G5" s="189"/>
      <c r="H5" s="189"/>
      <c r="I5" s="189"/>
      <c r="J5" s="189"/>
      <c r="K5" s="189"/>
      <c r="L5" s="189"/>
      <c r="M5" s="189"/>
      <c r="N5" s="189"/>
      <c r="O5" s="29"/>
      <c r="P5" s="29"/>
      <c r="Q5" s="29"/>
      <c r="R5" s="29"/>
      <c r="S5" s="29"/>
    </row>
    <row r="6" spans="2:20" ht="15.75" customHeight="1" x14ac:dyDescent="0.25">
      <c r="B6" s="190" t="s">
        <v>618</v>
      </c>
      <c r="C6" s="189"/>
      <c r="D6" s="189"/>
      <c r="E6" s="189"/>
      <c r="F6" s="189"/>
      <c r="G6" s="189"/>
      <c r="H6" s="189"/>
      <c r="I6" s="37"/>
      <c r="J6" s="37"/>
      <c r="K6" s="37"/>
      <c r="L6" s="37"/>
      <c r="M6" s="37"/>
      <c r="N6" s="37"/>
      <c r="O6" s="29"/>
      <c r="P6" s="29"/>
      <c r="Q6" s="29"/>
      <c r="R6" s="29"/>
      <c r="S6" s="29"/>
    </row>
    <row r="7" spans="2:20" ht="25.5" x14ac:dyDescent="0.25">
      <c r="B7" s="260"/>
      <c r="C7" s="260"/>
      <c r="D7" s="260"/>
      <c r="E7" s="260"/>
      <c r="F7" s="260"/>
      <c r="G7" s="260"/>
      <c r="H7" s="260"/>
      <c r="I7" s="260"/>
      <c r="J7" s="260"/>
      <c r="K7" s="260"/>
      <c r="L7" s="260"/>
      <c r="M7" s="260"/>
      <c r="N7" s="260"/>
      <c r="O7" s="260"/>
      <c r="P7" s="260"/>
      <c r="Q7" s="260"/>
      <c r="R7" s="260"/>
      <c r="S7" s="260"/>
      <c r="T7" s="260"/>
    </row>
    <row r="8" spans="2:20" x14ac:dyDescent="0.25">
      <c r="B8" s="259" t="s">
        <v>370</v>
      </c>
      <c r="C8" s="261" t="s">
        <v>162</v>
      </c>
      <c r="D8" s="259" t="s">
        <v>701</v>
      </c>
      <c r="E8" s="234" t="s">
        <v>702</v>
      </c>
      <c r="F8" s="258" t="s">
        <v>74</v>
      </c>
      <c r="G8" s="258" t="s">
        <v>616</v>
      </c>
      <c r="H8" s="259" t="s">
        <v>2</v>
      </c>
      <c r="I8" s="259" t="s">
        <v>163</v>
      </c>
      <c r="J8" s="258" t="s">
        <v>61</v>
      </c>
      <c r="K8" s="258" t="s">
        <v>440</v>
      </c>
      <c r="L8" s="258" t="s">
        <v>378</v>
      </c>
      <c r="M8" s="258"/>
      <c r="N8" s="258"/>
      <c r="O8" s="258"/>
      <c r="P8" s="258"/>
      <c r="Q8" s="258"/>
      <c r="R8" s="258" t="s">
        <v>165</v>
      </c>
      <c r="S8" s="258" t="s">
        <v>166</v>
      </c>
      <c r="T8" s="258" t="s">
        <v>112</v>
      </c>
    </row>
    <row r="9" spans="2:20" ht="72" customHeight="1" x14ac:dyDescent="0.25">
      <c r="B9" s="259"/>
      <c r="C9" s="261"/>
      <c r="D9" s="259"/>
      <c r="E9" s="234"/>
      <c r="F9" s="258"/>
      <c r="G9" s="258"/>
      <c r="H9" s="259"/>
      <c r="I9" s="259"/>
      <c r="J9" s="258"/>
      <c r="K9" s="258"/>
      <c r="L9" s="36" t="s">
        <v>371</v>
      </c>
      <c r="M9" s="36" t="s">
        <v>372</v>
      </c>
      <c r="N9" s="36" t="s">
        <v>373</v>
      </c>
      <c r="O9" s="36" t="s">
        <v>374</v>
      </c>
      <c r="P9" s="36" t="s">
        <v>376</v>
      </c>
      <c r="Q9" s="36" t="s">
        <v>375</v>
      </c>
      <c r="R9" s="258"/>
      <c r="S9" s="258"/>
      <c r="T9" s="258"/>
    </row>
    <row r="10" spans="2:20" x14ac:dyDescent="0.25">
      <c r="B10" s="213">
        <v>1</v>
      </c>
      <c r="C10" s="214">
        <v>2</v>
      </c>
      <c r="D10" s="213">
        <v>3</v>
      </c>
      <c r="E10" s="213">
        <v>4</v>
      </c>
      <c r="F10" s="214">
        <v>5</v>
      </c>
      <c r="G10" s="213">
        <v>6</v>
      </c>
      <c r="H10" s="213">
        <v>7</v>
      </c>
      <c r="I10" s="214">
        <v>8</v>
      </c>
      <c r="J10" s="213">
        <v>9</v>
      </c>
      <c r="K10" s="213">
        <v>10</v>
      </c>
      <c r="L10" s="214">
        <v>11</v>
      </c>
      <c r="M10" s="213">
        <v>12</v>
      </c>
      <c r="N10" s="213">
        <v>13</v>
      </c>
      <c r="O10" s="214">
        <v>14</v>
      </c>
      <c r="P10" s="213">
        <v>15</v>
      </c>
      <c r="Q10" s="213">
        <v>16</v>
      </c>
      <c r="R10" s="214">
        <v>17</v>
      </c>
      <c r="S10" s="213">
        <v>18</v>
      </c>
      <c r="T10" s="213">
        <v>19</v>
      </c>
    </row>
    <row r="11" spans="2:20" s="305" customFormat="1" ht="150" x14ac:dyDescent="0.25">
      <c r="B11" s="18">
        <v>2020</v>
      </c>
      <c r="C11" s="106" t="s">
        <v>105</v>
      </c>
      <c r="D11" s="147">
        <v>4.43</v>
      </c>
      <c r="E11" s="152">
        <v>5.01</v>
      </c>
      <c r="F11" s="16"/>
      <c r="G11" s="16"/>
      <c r="H11" s="226">
        <v>4500</v>
      </c>
      <c r="I11" s="18">
        <v>1</v>
      </c>
      <c r="J11" s="149">
        <f>E11*H11*I11</f>
        <v>22545</v>
      </c>
      <c r="K11" s="148"/>
      <c r="L11" s="146"/>
      <c r="M11" s="146"/>
      <c r="N11" s="150"/>
      <c r="O11" s="16"/>
      <c r="P11" s="16"/>
      <c r="Q11" s="96" t="s">
        <v>678</v>
      </c>
      <c r="R11" s="127"/>
      <c r="S11" s="16" t="s">
        <v>680</v>
      </c>
      <c r="T11" s="16"/>
    </row>
    <row r="12" spans="2:20" s="305" customFormat="1" ht="165" x14ac:dyDescent="0.25">
      <c r="B12" s="18">
        <v>2020</v>
      </c>
      <c r="C12" s="106" t="s">
        <v>106</v>
      </c>
      <c r="D12" s="147">
        <v>9.6199999999999992</v>
      </c>
      <c r="E12" s="152">
        <v>10.35</v>
      </c>
      <c r="F12" s="16"/>
      <c r="G12" s="16"/>
      <c r="H12" s="226">
        <v>2500</v>
      </c>
      <c r="I12" s="18">
        <v>1</v>
      </c>
      <c r="J12" s="149">
        <f>E12*H12*I12</f>
        <v>25875</v>
      </c>
      <c r="K12" s="148"/>
      <c r="L12" s="146"/>
      <c r="M12" s="146"/>
      <c r="N12" s="150"/>
      <c r="O12" s="16"/>
      <c r="P12" s="16"/>
      <c r="Q12" s="96" t="s">
        <v>677</v>
      </c>
      <c r="R12" s="127"/>
      <c r="S12" s="16" t="s">
        <v>679</v>
      </c>
      <c r="T12" s="16"/>
    </row>
    <row r="13" spans="2:20" s="305" customFormat="1" ht="120" x14ac:dyDescent="0.25">
      <c r="B13" s="18">
        <v>2020</v>
      </c>
      <c r="C13" s="98" t="s">
        <v>668</v>
      </c>
      <c r="D13" s="18">
        <v>12.74</v>
      </c>
      <c r="E13" s="153">
        <v>15.61</v>
      </c>
      <c r="F13" s="117">
        <v>0</v>
      </c>
      <c r="G13" s="306"/>
      <c r="H13" s="18">
        <v>3000</v>
      </c>
      <c r="I13" s="10">
        <v>1</v>
      </c>
      <c r="J13" s="149">
        <f t="shared" ref="J13" si="0">E13*H13*I13</f>
        <v>46830</v>
      </c>
      <c r="K13" s="115" t="s">
        <v>669</v>
      </c>
      <c r="L13" s="65">
        <v>1</v>
      </c>
      <c r="M13" s="65">
        <v>0</v>
      </c>
      <c r="N13" s="65">
        <v>0</v>
      </c>
      <c r="O13" s="16"/>
      <c r="P13" s="16"/>
      <c r="Q13" s="111" t="s">
        <v>670</v>
      </c>
      <c r="R13" s="16"/>
      <c r="S13" s="96" t="s">
        <v>671</v>
      </c>
      <c r="T13" s="16"/>
    </row>
    <row r="14" spans="2:20" s="305" customFormat="1" ht="150" x14ac:dyDescent="0.25">
      <c r="B14" s="18">
        <v>2020</v>
      </c>
      <c r="C14" s="98" t="s">
        <v>584</v>
      </c>
      <c r="D14" s="18">
        <v>20.43</v>
      </c>
      <c r="E14" s="153">
        <v>20.43</v>
      </c>
      <c r="F14" s="117">
        <v>0</v>
      </c>
      <c r="G14" s="306" t="s">
        <v>100</v>
      </c>
      <c r="H14" s="18">
        <v>2500</v>
      </c>
      <c r="I14" s="99" t="s">
        <v>621</v>
      </c>
      <c r="J14" s="149">
        <f>E14*H14*1</f>
        <v>51075</v>
      </c>
      <c r="K14" s="115" t="s">
        <v>622</v>
      </c>
      <c r="L14" s="65">
        <v>0.7</v>
      </c>
      <c r="M14" s="65">
        <v>0</v>
      </c>
      <c r="N14" s="65">
        <v>0.3</v>
      </c>
      <c r="O14" s="16" t="s">
        <v>85</v>
      </c>
      <c r="P14" s="16" t="s">
        <v>100</v>
      </c>
      <c r="Q14" s="111" t="s">
        <v>623</v>
      </c>
      <c r="R14" s="16"/>
      <c r="S14" s="96" t="s">
        <v>585</v>
      </c>
      <c r="T14" s="16"/>
    </row>
    <row r="15" spans="2:20" s="305" customFormat="1" ht="75" x14ac:dyDescent="0.25">
      <c r="B15" s="18">
        <v>2020</v>
      </c>
      <c r="C15" s="98" t="s">
        <v>546</v>
      </c>
      <c r="D15" s="10">
        <v>50.9</v>
      </c>
      <c r="E15" s="154">
        <v>58.07</v>
      </c>
      <c r="F15" s="117">
        <v>0</v>
      </c>
      <c r="G15" s="306"/>
      <c r="H15" s="18">
        <v>5</v>
      </c>
      <c r="I15" s="18">
        <v>6</v>
      </c>
      <c r="J15" s="116">
        <f>E15*H15*I15</f>
        <v>1742.1000000000001</v>
      </c>
      <c r="K15" s="118" t="s">
        <v>625</v>
      </c>
      <c r="L15" s="65">
        <v>0</v>
      </c>
      <c r="M15" s="65">
        <v>0</v>
      </c>
      <c r="N15" s="65">
        <v>1</v>
      </c>
      <c r="O15" s="16" t="s">
        <v>386</v>
      </c>
      <c r="P15" s="16" t="s">
        <v>100</v>
      </c>
      <c r="Q15" s="111" t="s">
        <v>548</v>
      </c>
      <c r="R15" s="16"/>
      <c r="S15" s="96" t="s">
        <v>549</v>
      </c>
      <c r="T15" s="16"/>
    </row>
    <row r="16" spans="2:20" s="305" customFormat="1" ht="75" x14ac:dyDescent="0.25">
      <c r="B16" s="18">
        <v>2020</v>
      </c>
      <c r="C16" s="98" t="s">
        <v>547</v>
      </c>
      <c r="D16" s="10">
        <v>4050.6484999999998</v>
      </c>
      <c r="E16" s="155">
        <v>4050.65</v>
      </c>
      <c r="F16" s="205">
        <v>0</v>
      </c>
      <c r="G16" s="306"/>
      <c r="H16" s="18">
        <v>5</v>
      </c>
      <c r="I16" s="18">
        <v>6</v>
      </c>
      <c r="J16" s="116">
        <f t="shared" ref="J16:J35" si="1">E16*H16*I16</f>
        <v>121519.5</v>
      </c>
      <c r="K16" s="118" t="s">
        <v>625</v>
      </c>
      <c r="L16" s="65">
        <v>0</v>
      </c>
      <c r="M16" s="65">
        <v>0</v>
      </c>
      <c r="N16" s="65">
        <v>1</v>
      </c>
      <c r="O16" s="16" t="s">
        <v>386</v>
      </c>
      <c r="P16" s="16" t="s">
        <v>100</v>
      </c>
      <c r="Q16" s="111" t="s">
        <v>548</v>
      </c>
      <c r="R16" s="16"/>
      <c r="S16" s="96" t="s">
        <v>549</v>
      </c>
      <c r="T16" s="16"/>
    </row>
    <row r="17" spans="2:20" ht="165" x14ac:dyDescent="0.25">
      <c r="B17" s="56">
        <v>2020</v>
      </c>
      <c r="C17" s="24" t="s">
        <v>161</v>
      </c>
      <c r="D17" s="205">
        <f>30.1-F17</f>
        <v>26.1</v>
      </c>
      <c r="E17" s="155">
        <v>29.17</v>
      </c>
      <c r="F17" s="205">
        <v>4</v>
      </c>
      <c r="G17" s="57" t="s">
        <v>533</v>
      </c>
      <c r="H17" s="207">
        <v>540</v>
      </c>
      <c r="I17" s="207">
        <v>8</v>
      </c>
      <c r="J17" s="116">
        <f t="shared" si="1"/>
        <v>126014.40000000001</v>
      </c>
      <c r="K17" s="205" t="s">
        <v>624</v>
      </c>
      <c r="L17" s="57" t="s">
        <v>381</v>
      </c>
      <c r="M17" s="57" t="s">
        <v>381</v>
      </c>
      <c r="N17" s="58">
        <v>0</v>
      </c>
      <c r="O17" s="208" t="s">
        <v>100</v>
      </c>
      <c r="P17" s="208" t="s">
        <v>100</v>
      </c>
      <c r="Q17" s="112" t="s">
        <v>377</v>
      </c>
      <c r="R17" s="35" t="s">
        <v>379</v>
      </c>
      <c r="S17" s="212" t="s">
        <v>168</v>
      </c>
      <c r="T17" s="45" t="s">
        <v>400</v>
      </c>
    </row>
    <row r="18" spans="2:20" ht="105" x14ac:dyDescent="0.25">
      <c r="B18" s="56">
        <v>2020</v>
      </c>
      <c r="C18" s="24" t="s">
        <v>164</v>
      </c>
      <c r="D18" s="207">
        <v>711.23</v>
      </c>
      <c r="E18" s="156">
        <v>711.23</v>
      </c>
      <c r="F18" s="205">
        <v>0</v>
      </c>
      <c r="G18" s="75">
        <v>0</v>
      </c>
      <c r="H18" s="207">
        <v>540</v>
      </c>
      <c r="I18" s="207">
        <v>8</v>
      </c>
      <c r="J18" s="116">
        <f t="shared" si="1"/>
        <v>3072513.6</v>
      </c>
      <c r="K18" s="205" t="s">
        <v>100</v>
      </c>
      <c r="L18" s="57" t="s">
        <v>381</v>
      </c>
      <c r="M18" s="57" t="s">
        <v>381</v>
      </c>
      <c r="N18" s="58">
        <v>0</v>
      </c>
      <c r="O18" s="208" t="s">
        <v>100</v>
      </c>
      <c r="P18" s="208" t="s">
        <v>100</v>
      </c>
      <c r="Q18" s="112" t="s">
        <v>382</v>
      </c>
      <c r="R18" s="35" t="s">
        <v>379</v>
      </c>
      <c r="S18" s="212" t="s">
        <v>169</v>
      </c>
      <c r="T18" s="45" t="s">
        <v>400</v>
      </c>
    </row>
    <row r="19" spans="2:20" ht="180" x14ac:dyDescent="0.25">
      <c r="B19" s="59">
        <v>2020</v>
      </c>
      <c r="C19" s="60" t="s">
        <v>388</v>
      </c>
      <c r="D19" s="61">
        <v>39.520000000000003</v>
      </c>
      <c r="E19" s="157">
        <v>44.5</v>
      </c>
      <c r="F19" s="62">
        <v>0</v>
      </c>
      <c r="G19" s="63">
        <v>0</v>
      </c>
      <c r="H19" s="64">
        <v>500</v>
      </c>
      <c r="I19" s="64">
        <v>1</v>
      </c>
      <c r="J19" s="116">
        <f t="shared" si="1"/>
        <v>22250</v>
      </c>
      <c r="K19" s="62" t="s">
        <v>100</v>
      </c>
      <c r="L19" s="65">
        <v>0</v>
      </c>
      <c r="M19" s="65">
        <v>0</v>
      </c>
      <c r="N19" s="65">
        <v>1</v>
      </c>
      <c r="O19" s="66" t="s">
        <v>85</v>
      </c>
      <c r="P19" s="67" t="s">
        <v>100</v>
      </c>
      <c r="Q19" s="113"/>
      <c r="R19" s="68" t="s">
        <v>626</v>
      </c>
      <c r="S19" s="69" t="s">
        <v>459</v>
      </c>
      <c r="T19" s="70"/>
    </row>
    <row r="20" spans="2:20" ht="204" x14ac:dyDescent="0.25">
      <c r="B20" s="59">
        <v>2020</v>
      </c>
      <c r="C20" s="9" t="s">
        <v>681</v>
      </c>
      <c r="D20" s="147">
        <v>36.619999999999997</v>
      </c>
      <c r="E20" s="158">
        <v>39.11</v>
      </c>
      <c r="F20" s="62"/>
      <c r="G20" s="63"/>
      <c r="H20" s="64">
        <v>1</v>
      </c>
      <c r="I20" s="64">
        <v>11</v>
      </c>
      <c r="J20" s="116">
        <f>E20*H20*I20</f>
        <v>430.21</v>
      </c>
      <c r="K20" s="62"/>
      <c r="L20" s="65"/>
      <c r="M20" s="65"/>
      <c r="N20" s="65"/>
      <c r="O20" s="66"/>
      <c r="P20" s="67"/>
      <c r="Q20" s="113" t="s">
        <v>686</v>
      </c>
      <c r="R20" s="68"/>
      <c r="S20" s="69" t="s">
        <v>687</v>
      </c>
      <c r="T20" s="70"/>
    </row>
    <row r="21" spans="2:20" ht="204" x14ac:dyDescent="0.25">
      <c r="B21" s="59">
        <v>2020</v>
      </c>
      <c r="C21" s="9" t="s">
        <v>682</v>
      </c>
      <c r="D21" s="147">
        <v>58.83</v>
      </c>
      <c r="E21" s="158">
        <v>61.32</v>
      </c>
      <c r="F21" s="62"/>
      <c r="G21" s="63"/>
      <c r="H21" s="64">
        <v>3</v>
      </c>
      <c r="I21" s="64">
        <v>6</v>
      </c>
      <c r="J21" s="116">
        <f t="shared" si="1"/>
        <v>1103.76</v>
      </c>
      <c r="K21" s="62" t="s">
        <v>684</v>
      </c>
      <c r="L21" s="65"/>
      <c r="M21" s="65"/>
      <c r="N21" s="65"/>
      <c r="O21" s="66"/>
      <c r="P21" s="67"/>
      <c r="Q21" s="113" t="s">
        <v>686</v>
      </c>
      <c r="R21" s="68"/>
      <c r="S21" s="69" t="s">
        <v>687</v>
      </c>
      <c r="T21" s="70"/>
    </row>
    <row r="22" spans="2:20" ht="204" x14ac:dyDescent="0.25">
      <c r="B22" s="59">
        <v>2020</v>
      </c>
      <c r="C22" s="9" t="s">
        <v>683</v>
      </c>
      <c r="D22" s="147">
        <v>74.849999999999994</v>
      </c>
      <c r="E22" s="158">
        <v>77.33</v>
      </c>
      <c r="F22" s="62"/>
      <c r="G22" s="63"/>
      <c r="H22" s="64">
        <v>0</v>
      </c>
      <c r="I22" s="64">
        <v>12</v>
      </c>
      <c r="J22" s="116">
        <f t="shared" si="1"/>
        <v>0</v>
      </c>
      <c r="K22" s="62" t="s">
        <v>685</v>
      </c>
      <c r="L22" s="65"/>
      <c r="M22" s="65"/>
      <c r="N22" s="65"/>
      <c r="O22" s="66"/>
      <c r="P22" s="67"/>
      <c r="Q22" s="113" t="s">
        <v>686</v>
      </c>
      <c r="R22" s="68"/>
      <c r="S22" s="69" t="s">
        <v>687</v>
      </c>
      <c r="T22" s="70"/>
    </row>
    <row r="23" spans="2:20" ht="180" x14ac:dyDescent="0.25">
      <c r="B23" s="59">
        <v>2020</v>
      </c>
      <c r="C23" s="60" t="s">
        <v>389</v>
      </c>
      <c r="D23" s="61">
        <v>46.6</v>
      </c>
      <c r="E23" s="157">
        <v>51.58</v>
      </c>
      <c r="F23" s="62">
        <v>0</v>
      </c>
      <c r="G23" s="63">
        <v>0</v>
      </c>
      <c r="H23" s="64">
        <v>20</v>
      </c>
      <c r="I23" s="64">
        <v>1</v>
      </c>
      <c r="J23" s="116">
        <f t="shared" si="1"/>
        <v>1031.5999999999999</v>
      </c>
      <c r="K23" s="62" t="s">
        <v>100</v>
      </c>
      <c r="L23" s="65">
        <v>0</v>
      </c>
      <c r="M23" s="65">
        <v>0</v>
      </c>
      <c r="N23" s="65">
        <v>1</v>
      </c>
      <c r="O23" s="66" t="s">
        <v>85</v>
      </c>
      <c r="P23" s="67" t="s">
        <v>100</v>
      </c>
      <c r="Q23" s="113"/>
      <c r="R23" s="68" t="s">
        <v>480</v>
      </c>
      <c r="S23" s="69" t="s">
        <v>459</v>
      </c>
      <c r="T23" s="70"/>
    </row>
    <row r="24" spans="2:20" ht="180" x14ac:dyDescent="0.25">
      <c r="B24" s="59">
        <v>2020</v>
      </c>
      <c r="C24" s="60" t="s">
        <v>390</v>
      </c>
      <c r="D24" s="71">
        <v>39.180000000000007</v>
      </c>
      <c r="E24" s="159">
        <v>44.16</v>
      </c>
      <c r="F24" s="62">
        <v>0</v>
      </c>
      <c r="G24" s="63">
        <v>0</v>
      </c>
      <c r="H24" s="64">
        <v>80</v>
      </c>
      <c r="I24" s="64">
        <v>1</v>
      </c>
      <c r="J24" s="116">
        <f t="shared" si="1"/>
        <v>3532.7999999999997</v>
      </c>
      <c r="K24" s="62" t="s">
        <v>100</v>
      </c>
      <c r="L24" s="65">
        <v>0</v>
      </c>
      <c r="M24" s="65">
        <v>0</v>
      </c>
      <c r="N24" s="65">
        <v>1</v>
      </c>
      <c r="O24" s="66" t="s">
        <v>85</v>
      </c>
      <c r="P24" s="67" t="s">
        <v>100</v>
      </c>
      <c r="Q24" s="113"/>
      <c r="R24" s="68" t="s">
        <v>480</v>
      </c>
      <c r="S24" s="69" t="s">
        <v>460</v>
      </c>
      <c r="T24" s="70"/>
    </row>
    <row r="25" spans="2:20" ht="180" x14ac:dyDescent="0.25">
      <c r="B25" s="72">
        <v>2020</v>
      </c>
      <c r="C25" s="60" t="s">
        <v>391</v>
      </c>
      <c r="D25" s="71">
        <v>41</v>
      </c>
      <c r="E25" s="159">
        <v>45.98</v>
      </c>
      <c r="F25" s="62">
        <v>0</v>
      </c>
      <c r="G25" s="63">
        <v>0</v>
      </c>
      <c r="H25" s="73">
        <v>10</v>
      </c>
      <c r="I25" s="73">
        <v>1</v>
      </c>
      <c r="J25" s="116">
        <f t="shared" si="1"/>
        <v>459.79999999999995</v>
      </c>
      <c r="K25" s="73" t="s">
        <v>100</v>
      </c>
      <c r="L25" s="65">
        <v>0</v>
      </c>
      <c r="M25" s="65">
        <v>0</v>
      </c>
      <c r="N25" s="65">
        <v>1</v>
      </c>
      <c r="O25" s="73" t="s">
        <v>85</v>
      </c>
      <c r="P25" s="73" t="s">
        <v>100</v>
      </c>
      <c r="Q25" s="110"/>
      <c r="R25" s="68" t="s">
        <v>480</v>
      </c>
      <c r="S25" s="69" t="s">
        <v>461</v>
      </c>
      <c r="T25" s="74"/>
    </row>
    <row r="26" spans="2:20" ht="180" x14ac:dyDescent="0.25">
      <c r="B26" s="72">
        <v>2020</v>
      </c>
      <c r="C26" s="60" t="s">
        <v>462</v>
      </c>
      <c r="D26" s="71">
        <v>44.38000000000001</v>
      </c>
      <c r="E26" s="159">
        <v>49.36</v>
      </c>
      <c r="F26" s="62">
        <v>0</v>
      </c>
      <c r="G26" s="63">
        <v>0</v>
      </c>
      <c r="H26" s="73">
        <v>700</v>
      </c>
      <c r="I26" s="73">
        <v>1</v>
      </c>
      <c r="J26" s="116">
        <f t="shared" si="1"/>
        <v>34552</v>
      </c>
      <c r="K26" s="73" t="s">
        <v>100</v>
      </c>
      <c r="L26" s="65">
        <v>0</v>
      </c>
      <c r="M26" s="65">
        <v>0</v>
      </c>
      <c r="N26" s="65">
        <v>1</v>
      </c>
      <c r="O26" s="73" t="s">
        <v>85</v>
      </c>
      <c r="P26" s="73" t="s">
        <v>100</v>
      </c>
      <c r="Q26" s="110"/>
      <c r="R26" s="68" t="s">
        <v>480</v>
      </c>
      <c r="S26" s="69" t="s">
        <v>463</v>
      </c>
      <c r="T26" s="74"/>
    </row>
    <row r="27" spans="2:20" ht="144" x14ac:dyDescent="0.25">
      <c r="B27" s="59">
        <v>2019</v>
      </c>
      <c r="C27" s="60" t="s">
        <v>658</v>
      </c>
      <c r="D27" s="71" t="s">
        <v>100</v>
      </c>
      <c r="E27" s="159"/>
      <c r="F27" s="71" t="s">
        <v>100</v>
      </c>
      <c r="G27" s="71" t="s">
        <v>100</v>
      </c>
      <c r="H27" s="71" t="s">
        <v>100</v>
      </c>
      <c r="I27" s="71" t="s">
        <v>100</v>
      </c>
      <c r="J27" s="116" t="e">
        <f t="shared" si="1"/>
        <v>#VALUE!</v>
      </c>
      <c r="K27" s="143" t="s">
        <v>100</v>
      </c>
      <c r="L27" s="143" t="s">
        <v>100</v>
      </c>
      <c r="M27" s="143" t="s">
        <v>100</v>
      </c>
      <c r="N27" s="143" t="s">
        <v>100</v>
      </c>
      <c r="O27" s="143"/>
      <c r="P27" s="143"/>
      <c r="Q27" s="144" t="s">
        <v>659</v>
      </c>
      <c r="R27" s="68"/>
      <c r="S27" s="69" t="s">
        <v>660</v>
      </c>
      <c r="T27" s="74"/>
    </row>
    <row r="28" spans="2:20" ht="84" x14ac:dyDescent="0.25">
      <c r="B28" s="215">
        <v>2019</v>
      </c>
      <c r="C28" s="24" t="s">
        <v>384</v>
      </c>
      <c r="D28" s="61">
        <v>1680</v>
      </c>
      <c r="E28" s="157">
        <v>1680</v>
      </c>
      <c r="F28" s="205">
        <v>0</v>
      </c>
      <c r="G28" s="76">
        <v>0</v>
      </c>
      <c r="H28" s="101">
        <v>30</v>
      </c>
      <c r="I28" s="101">
        <v>1</v>
      </c>
      <c r="J28" s="116">
        <f t="shared" si="1"/>
        <v>50400</v>
      </c>
      <c r="K28" s="205" t="s">
        <v>100</v>
      </c>
      <c r="L28" s="58">
        <v>0</v>
      </c>
      <c r="M28" s="58">
        <v>0</v>
      </c>
      <c r="N28" s="58">
        <v>1</v>
      </c>
      <c r="O28" s="210" t="s">
        <v>386</v>
      </c>
      <c r="P28" s="208" t="s">
        <v>100</v>
      </c>
      <c r="Q28" s="112" t="s">
        <v>401</v>
      </c>
      <c r="R28" s="210" t="s">
        <v>100</v>
      </c>
      <c r="S28" s="212" t="s">
        <v>385</v>
      </c>
      <c r="T28" s="45" t="s">
        <v>698</v>
      </c>
    </row>
    <row r="29" spans="2:20" ht="72" x14ac:dyDescent="0.25">
      <c r="B29" s="215">
        <v>2019</v>
      </c>
      <c r="C29" s="24" t="s">
        <v>405</v>
      </c>
      <c r="D29" s="61">
        <v>1652</v>
      </c>
      <c r="E29" s="157">
        <v>1652</v>
      </c>
      <c r="F29" s="205">
        <v>0</v>
      </c>
      <c r="G29" s="76">
        <v>0</v>
      </c>
      <c r="H29" s="101">
        <v>80</v>
      </c>
      <c r="I29" s="101">
        <v>1</v>
      </c>
      <c r="J29" s="116">
        <f t="shared" si="1"/>
        <v>132160</v>
      </c>
      <c r="K29" s="205" t="s">
        <v>100</v>
      </c>
      <c r="L29" s="58">
        <v>0</v>
      </c>
      <c r="M29" s="58">
        <v>0</v>
      </c>
      <c r="N29" s="58">
        <v>1</v>
      </c>
      <c r="O29" s="210" t="s">
        <v>386</v>
      </c>
      <c r="P29" s="208" t="s">
        <v>100</v>
      </c>
      <c r="Q29" s="112" t="s">
        <v>402</v>
      </c>
      <c r="R29" s="210" t="s">
        <v>100</v>
      </c>
      <c r="S29" s="212" t="s">
        <v>404</v>
      </c>
      <c r="T29" s="45" t="s">
        <v>699</v>
      </c>
    </row>
    <row r="30" spans="2:20" ht="120" x14ac:dyDescent="0.25">
      <c r="B30" s="215">
        <v>2019</v>
      </c>
      <c r="C30" s="24" t="s">
        <v>406</v>
      </c>
      <c r="D30" s="39">
        <v>204.66</v>
      </c>
      <c r="E30" s="160">
        <v>204.66</v>
      </c>
      <c r="F30" s="205">
        <v>0</v>
      </c>
      <c r="G30" s="76">
        <v>0</v>
      </c>
      <c r="H30" s="101">
        <v>170</v>
      </c>
      <c r="I30" s="101">
        <v>1</v>
      </c>
      <c r="J30" s="116">
        <f t="shared" si="1"/>
        <v>34792.199999999997</v>
      </c>
      <c r="K30" s="205" t="s">
        <v>100</v>
      </c>
      <c r="L30" s="58">
        <v>0</v>
      </c>
      <c r="M30" s="58">
        <v>0</v>
      </c>
      <c r="N30" s="58">
        <v>1</v>
      </c>
      <c r="O30" s="210" t="s">
        <v>386</v>
      </c>
      <c r="P30" s="208" t="s">
        <v>100</v>
      </c>
      <c r="Q30" s="112" t="s">
        <v>403</v>
      </c>
      <c r="R30" s="210" t="s">
        <v>100</v>
      </c>
      <c r="S30" s="212" t="s">
        <v>387</v>
      </c>
      <c r="T30" s="45" t="s">
        <v>700</v>
      </c>
    </row>
    <row r="31" spans="2:20" ht="96" x14ac:dyDescent="0.25">
      <c r="B31" s="215">
        <v>2019</v>
      </c>
      <c r="C31" s="24" t="s">
        <v>421</v>
      </c>
      <c r="D31" s="39">
        <v>6.44</v>
      </c>
      <c r="E31" s="160">
        <v>7.44</v>
      </c>
      <c r="F31" s="205">
        <v>0</v>
      </c>
      <c r="G31" s="76">
        <v>0</v>
      </c>
      <c r="H31" s="101">
        <v>4000</v>
      </c>
      <c r="I31" s="101">
        <v>1</v>
      </c>
      <c r="J31" s="116">
        <f t="shared" si="1"/>
        <v>29760</v>
      </c>
      <c r="K31" s="205" t="s">
        <v>100</v>
      </c>
      <c r="L31" s="58">
        <v>0.94</v>
      </c>
      <c r="M31" s="58">
        <v>0</v>
      </c>
      <c r="N31" s="58">
        <v>0.06</v>
      </c>
      <c r="O31" s="210" t="s">
        <v>85</v>
      </c>
      <c r="P31" s="208" t="s">
        <v>100</v>
      </c>
      <c r="Q31" s="112" t="s">
        <v>435</v>
      </c>
      <c r="R31" s="210" t="s">
        <v>100</v>
      </c>
      <c r="S31" s="212" t="s">
        <v>434</v>
      </c>
      <c r="T31" s="45"/>
    </row>
    <row r="32" spans="2:20" ht="156" x14ac:dyDescent="0.25">
      <c r="B32" s="215">
        <v>2019</v>
      </c>
      <c r="C32" s="24" t="s">
        <v>104</v>
      </c>
      <c r="D32" s="42">
        <v>4</v>
      </c>
      <c r="E32" s="161">
        <v>5</v>
      </c>
      <c r="F32" s="205">
        <v>0</v>
      </c>
      <c r="G32" s="76">
        <v>0</v>
      </c>
      <c r="H32" s="101">
        <v>9854</v>
      </c>
      <c r="I32" s="101">
        <v>1</v>
      </c>
      <c r="J32" s="116">
        <f t="shared" si="1"/>
        <v>49270</v>
      </c>
      <c r="K32" s="205" t="s">
        <v>100</v>
      </c>
      <c r="L32" s="58">
        <v>1</v>
      </c>
      <c r="M32" s="58">
        <v>0</v>
      </c>
      <c r="N32" s="58">
        <v>0</v>
      </c>
      <c r="O32" s="210" t="s">
        <v>100</v>
      </c>
      <c r="P32" s="208" t="s">
        <v>100</v>
      </c>
      <c r="Q32" s="112" t="s">
        <v>100</v>
      </c>
      <c r="R32" s="210" t="s">
        <v>100</v>
      </c>
      <c r="S32" s="212" t="s">
        <v>436</v>
      </c>
      <c r="T32" s="45"/>
    </row>
    <row r="33" spans="2:20" ht="90" x14ac:dyDescent="0.25">
      <c r="B33" s="215">
        <v>2019</v>
      </c>
      <c r="C33" s="24" t="s">
        <v>108</v>
      </c>
      <c r="D33" s="39">
        <v>3.57</v>
      </c>
      <c r="E33" s="160">
        <v>3.57</v>
      </c>
      <c r="F33" s="205">
        <v>0</v>
      </c>
      <c r="G33" s="76">
        <v>0</v>
      </c>
      <c r="H33" s="101">
        <v>8</v>
      </c>
      <c r="I33" s="101">
        <v>365</v>
      </c>
      <c r="J33" s="116">
        <f t="shared" si="1"/>
        <v>10424.4</v>
      </c>
      <c r="K33" s="205" t="s">
        <v>100</v>
      </c>
      <c r="L33" s="58">
        <v>1</v>
      </c>
      <c r="M33" s="58">
        <v>0</v>
      </c>
      <c r="N33" s="58">
        <v>0</v>
      </c>
      <c r="O33" s="210" t="s">
        <v>100</v>
      </c>
      <c r="P33" s="208" t="s">
        <v>100</v>
      </c>
      <c r="Q33" s="112" t="s">
        <v>437</v>
      </c>
      <c r="R33" s="210" t="s">
        <v>100</v>
      </c>
      <c r="S33" s="212" t="s">
        <v>450</v>
      </c>
      <c r="T33" s="45"/>
    </row>
    <row r="34" spans="2:20" ht="90" x14ac:dyDescent="0.25">
      <c r="B34" s="215">
        <v>2019</v>
      </c>
      <c r="C34" s="24" t="s">
        <v>109</v>
      </c>
      <c r="D34" s="39">
        <v>3.58</v>
      </c>
      <c r="E34" s="160">
        <v>3.58</v>
      </c>
      <c r="F34" s="205">
        <v>0</v>
      </c>
      <c r="G34" s="75">
        <v>0</v>
      </c>
      <c r="H34" s="101">
        <v>11</v>
      </c>
      <c r="I34" s="207">
        <v>365</v>
      </c>
      <c r="J34" s="116">
        <f t="shared" si="1"/>
        <v>14373.7</v>
      </c>
      <c r="K34" s="205" t="s">
        <v>100</v>
      </c>
      <c r="L34" s="58">
        <v>1</v>
      </c>
      <c r="M34" s="58">
        <v>0</v>
      </c>
      <c r="N34" s="58">
        <v>0</v>
      </c>
      <c r="O34" s="210" t="s">
        <v>100</v>
      </c>
      <c r="P34" s="208" t="s">
        <v>100</v>
      </c>
      <c r="Q34" s="112" t="s">
        <v>437</v>
      </c>
      <c r="R34" s="210" t="s">
        <v>100</v>
      </c>
      <c r="S34" s="212" t="s">
        <v>438</v>
      </c>
      <c r="T34" s="45"/>
    </row>
    <row r="35" spans="2:20" ht="90" x14ac:dyDescent="0.25">
      <c r="B35" s="215">
        <v>2019</v>
      </c>
      <c r="C35" s="24" t="s">
        <v>110</v>
      </c>
      <c r="D35" s="39">
        <v>0.72</v>
      </c>
      <c r="E35" s="160">
        <v>0.72</v>
      </c>
      <c r="F35" s="205">
        <v>0</v>
      </c>
      <c r="G35" s="76">
        <v>0</v>
      </c>
      <c r="H35" s="101">
        <v>44</v>
      </c>
      <c r="I35" s="207">
        <v>365</v>
      </c>
      <c r="J35" s="116">
        <f t="shared" si="1"/>
        <v>11563.2</v>
      </c>
      <c r="K35" s="205" t="s">
        <v>100</v>
      </c>
      <c r="L35" s="58">
        <v>1</v>
      </c>
      <c r="M35" s="58">
        <v>0</v>
      </c>
      <c r="N35" s="58">
        <v>0</v>
      </c>
      <c r="O35" s="210" t="s">
        <v>100</v>
      </c>
      <c r="P35" s="208" t="s">
        <v>100</v>
      </c>
      <c r="Q35" s="112" t="s">
        <v>437</v>
      </c>
      <c r="R35" s="210" t="s">
        <v>100</v>
      </c>
      <c r="S35" s="212" t="s">
        <v>439</v>
      </c>
      <c r="T35" s="45"/>
    </row>
    <row r="36" spans="2:20" ht="45" x14ac:dyDescent="0.25">
      <c r="B36" s="46">
        <v>2019</v>
      </c>
      <c r="C36" s="217" t="s">
        <v>42</v>
      </c>
      <c r="D36" s="216">
        <v>1028</v>
      </c>
      <c r="E36" s="158">
        <v>1028</v>
      </c>
      <c r="F36" s="38">
        <v>0</v>
      </c>
      <c r="G36" s="38">
        <v>0</v>
      </c>
      <c r="H36" s="276">
        <v>19</v>
      </c>
      <c r="I36" s="276">
        <v>1</v>
      </c>
      <c r="J36" s="279">
        <v>9739.7369897959161</v>
      </c>
      <c r="K36" s="282" t="s">
        <v>443</v>
      </c>
      <c r="L36" s="50">
        <v>0</v>
      </c>
      <c r="M36" s="50">
        <v>0</v>
      </c>
      <c r="N36" s="50">
        <v>1</v>
      </c>
      <c r="O36" s="49" t="s">
        <v>85</v>
      </c>
      <c r="P36" s="47" t="s">
        <v>100</v>
      </c>
      <c r="Q36" s="114" t="s">
        <v>100</v>
      </c>
      <c r="R36" s="49" t="s">
        <v>100</v>
      </c>
      <c r="S36" s="235" t="s">
        <v>442</v>
      </c>
      <c r="T36" s="265" t="s">
        <v>534</v>
      </c>
    </row>
    <row r="37" spans="2:20" ht="45" x14ac:dyDescent="0.25">
      <c r="B37" s="46">
        <v>2019</v>
      </c>
      <c r="C37" s="98" t="s">
        <v>43</v>
      </c>
      <c r="D37" s="26">
        <v>1045</v>
      </c>
      <c r="E37" s="152">
        <v>1045</v>
      </c>
      <c r="F37" s="38">
        <v>0</v>
      </c>
      <c r="G37" s="38">
        <v>0</v>
      </c>
      <c r="H37" s="277"/>
      <c r="I37" s="277"/>
      <c r="J37" s="280"/>
      <c r="K37" s="283"/>
      <c r="L37" s="50">
        <v>0</v>
      </c>
      <c r="M37" s="50">
        <v>0</v>
      </c>
      <c r="N37" s="50">
        <v>1</v>
      </c>
      <c r="O37" s="49" t="s">
        <v>85</v>
      </c>
      <c r="P37" s="47" t="s">
        <v>100</v>
      </c>
      <c r="Q37" s="114" t="s">
        <v>100</v>
      </c>
      <c r="R37" s="49" t="s">
        <v>100</v>
      </c>
      <c r="S37" s="236"/>
      <c r="T37" s="266"/>
    </row>
    <row r="38" spans="2:20" ht="45" x14ac:dyDescent="0.25">
      <c r="B38" s="46">
        <v>2019</v>
      </c>
      <c r="C38" s="98" t="s">
        <v>44</v>
      </c>
      <c r="D38" s="26">
        <v>1412</v>
      </c>
      <c r="E38" s="152">
        <v>1412</v>
      </c>
      <c r="F38" s="38">
        <v>0</v>
      </c>
      <c r="G38" s="38">
        <v>0</v>
      </c>
      <c r="H38" s="277"/>
      <c r="I38" s="277"/>
      <c r="J38" s="280"/>
      <c r="K38" s="283"/>
      <c r="L38" s="50">
        <v>0</v>
      </c>
      <c r="M38" s="50">
        <v>0</v>
      </c>
      <c r="N38" s="50">
        <v>1</v>
      </c>
      <c r="O38" s="49" t="s">
        <v>85</v>
      </c>
      <c r="P38" s="47" t="s">
        <v>100</v>
      </c>
      <c r="Q38" s="114" t="s">
        <v>100</v>
      </c>
      <c r="R38" s="49" t="s">
        <v>100</v>
      </c>
      <c r="S38" s="236"/>
      <c r="T38" s="266"/>
    </row>
    <row r="39" spans="2:20" ht="45" x14ac:dyDescent="0.25">
      <c r="B39" s="46">
        <v>2019</v>
      </c>
      <c r="C39" s="98" t="s">
        <v>45</v>
      </c>
      <c r="D39" s="26">
        <v>1389</v>
      </c>
      <c r="E39" s="152">
        <v>1389</v>
      </c>
      <c r="F39" s="38">
        <v>0</v>
      </c>
      <c r="G39" s="38">
        <v>0</v>
      </c>
      <c r="H39" s="277"/>
      <c r="I39" s="277"/>
      <c r="J39" s="280"/>
      <c r="K39" s="283"/>
      <c r="L39" s="50">
        <v>0</v>
      </c>
      <c r="M39" s="50">
        <v>0</v>
      </c>
      <c r="N39" s="50">
        <v>1</v>
      </c>
      <c r="O39" s="49" t="s">
        <v>85</v>
      </c>
      <c r="P39" s="47" t="s">
        <v>100</v>
      </c>
      <c r="Q39" s="114" t="s">
        <v>100</v>
      </c>
      <c r="R39" s="49" t="s">
        <v>100</v>
      </c>
      <c r="S39" s="236"/>
      <c r="T39" s="266"/>
    </row>
    <row r="40" spans="2:20" ht="45" x14ac:dyDescent="0.25">
      <c r="B40" s="46">
        <v>2019</v>
      </c>
      <c r="C40" s="98" t="s">
        <v>46</v>
      </c>
      <c r="D40" s="26">
        <v>1497</v>
      </c>
      <c r="E40" s="152">
        <v>1497</v>
      </c>
      <c r="F40" s="38">
        <v>0</v>
      </c>
      <c r="G40" s="38">
        <v>0</v>
      </c>
      <c r="H40" s="278"/>
      <c r="I40" s="278"/>
      <c r="J40" s="281"/>
      <c r="K40" s="284"/>
      <c r="L40" s="50">
        <v>0</v>
      </c>
      <c r="M40" s="50">
        <v>0</v>
      </c>
      <c r="N40" s="50">
        <v>1</v>
      </c>
      <c r="O40" s="49" t="s">
        <v>85</v>
      </c>
      <c r="P40" s="47" t="s">
        <v>100</v>
      </c>
      <c r="Q40" s="114" t="s">
        <v>100</v>
      </c>
      <c r="R40" s="49" t="s">
        <v>100</v>
      </c>
      <c r="S40" s="268"/>
      <c r="T40" s="267"/>
    </row>
    <row r="41" spans="2:20" ht="144" x14ac:dyDescent="0.25">
      <c r="B41" s="46">
        <v>2019</v>
      </c>
      <c r="C41" s="98" t="s">
        <v>47</v>
      </c>
      <c r="D41" s="26">
        <v>4.46</v>
      </c>
      <c r="E41" s="152">
        <v>4.66</v>
      </c>
      <c r="F41" s="38">
        <v>0</v>
      </c>
      <c r="G41" s="38">
        <f>(1.1*75)+(1.24*75)+(0.41*150)</f>
        <v>237</v>
      </c>
      <c r="H41" s="207">
        <v>150</v>
      </c>
      <c r="I41" s="207">
        <v>1</v>
      </c>
      <c r="J41" s="208">
        <v>0</v>
      </c>
      <c r="K41" s="209" t="s">
        <v>486</v>
      </c>
      <c r="L41" s="50">
        <v>1</v>
      </c>
      <c r="M41" s="50">
        <v>0</v>
      </c>
      <c r="N41" s="50">
        <v>0</v>
      </c>
      <c r="O41" s="49" t="s">
        <v>100</v>
      </c>
      <c r="P41" s="47" t="s">
        <v>100</v>
      </c>
      <c r="Q41" s="114" t="s">
        <v>445</v>
      </c>
      <c r="R41" s="49" t="s">
        <v>100</v>
      </c>
      <c r="S41" s="212" t="s">
        <v>444</v>
      </c>
      <c r="T41" s="211"/>
    </row>
    <row r="42" spans="2:20" ht="60" x14ac:dyDescent="0.25">
      <c r="B42" s="237">
        <v>2019</v>
      </c>
      <c r="C42" s="249" t="s">
        <v>451</v>
      </c>
      <c r="D42" s="252">
        <v>1.1200000000000001</v>
      </c>
      <c r="E42" s="269">
        <v>1.1200000000000001</v>
      </c>
      <c r="F42" s="255">
        <v>0</v>
      </c>
      <c r="G42" s="285">
        <v>0</v>
      </c>
      <c r="H42" s="119" t="s">
        <v>627</v>
      </c>
      <c r="I42" s="119" t="s">
        <v>628</v>
      </c>
      <c r="J42" s="210">
        <f>((E42*40)*6)+E42*20</f>
        <v>291.2</v>
      </c>
      <c r="K42" s="120" t="s">
        <v>632</v>
      </c>
      <c r="L42" s="121">
        <v>0</v>
      </c>
      <c r="M42" s="121">
        <v>0</v>
      </c>
      <c r="N42" s="122">
        <v>1</v>
      </c>
      <c r="O42" s="123" t="s">
        <v>85</v>
      </c>
      <c r="P42" s="47" t="s">
        <v>100</v>
      </c>
      <c r="Q42" s="124" t="s">
        <v>630</v>
      </c>
      <c r="R42" s="262" t="s">
        <v>452</v>
      </c>
      <c r="S42" s="235" t="s">
        <v>446</v>
      </c>
      <c r="T42" s="262" t="s">
        <v>631</v>
      </c>
    </row>
    <row r="43" spans="2:20" ht="72" x14ac:dyDescent="0.25">
      <c r="B43" s="238"/>
      <c r="C43" s="250"/>
      <c r="D43" s="253"/>
      <c r="E43" s="270"/>
      <c r="F43" s="256"/>
      <c r="G43" s="286"/>
      <c r="H43" s="119" t="s">
        <v>627</v>
      </c>
      <c r="I43" s="119" t="s">
        <v>628</v>
      </c>
      <c r="J43" s="210">
        <f>((E42*40)*6)+E42*20</f>
        <v>291.2</v>
      </c>
      <c r="K43" s="120" t="s">
        <v>633</v>
      </c>
      <c r="L43" s="121">
        <v>0</v>
      </c>
      <c r="M43" s="121">
        <v>0</v>
      </c>
      <c r="N43" s="122">
        <v>1</v>
      </c>
      <c r="O43" s="123" t="s">
        <v>85</v>
      </c>
      <c r="P43" s="47" t="s">
        <v>100</v>
      </c>
      <c r="Q43" s="124" t="s">
        <v>630</v>
      </c>
      <c r="R43" s="263"/>
      <c r="S43" s="236"/>
      <c r="T43" s="263"/>
    </row>
    <row r="44" spans="2:20" ht="108" x14ac:dyDescent="0.25">
      <c r="B44" s="239"/>
      <c r="C44" s="251"/>
      <c r="D44" s="254"/>
      <c r="E44" s="271"/>
      <c r="F44" s="257"/>
      <c r="G44" s="287"/>
      <c r="H44" s="119" t="s">
        <v>627</v>
      </c>
      <c r="I44" s="119" t="s">
        <v>629</v>
      </c>
      <c r="J44" s="210">
        <f>(((E42*40)*6)*6)+6*E42*20</f>
        <v>1747.2000000000003</v>
      </c>
      <c r="K44" s="120" t="s">
        <v>634</v>
      </c>
      <c r="L44" s="121">
        <v>1</v>
      </c>
      <c r="M44" s="121">
        <v>0</v>
      </c>
      <c r="N44" s="122">
        <v>0</v>
      </c>
      <c r="O44" s="122" t="s">
        <v>100</v>
      </c>
      <c r="P44" s="49" t="s">
        <v>100</v>
      </c>
      <c r="Q44" s="124" t="s">
        <v>630</v>
      </c>
      <c r="R44" s="263"/>
      <c r="S44" s="236"/>
      <c r="T44" s="263"/>
    </row>
    <row r="45" spans="2:20" ht="60" x14ac:dyDescent="0.25">
      <c r="B45" s="237">
        <v>2019</v>
      </c>
      <c r="C45" s="240" t="s">
        <v>447</v>
      </c>
      <c r="D45" s="243">
        <v>403.2</v>
      </c>
      <c r="E45" s="272">
        <v>403.2</v>
      </c>
      <c r="F45" s="246">
        <v>0</v>
      </c>
      <c r="G45" s="255">
        <v>0</v>
      </c>
      <c r="H45" s="119" t="s">
        <v>627</v>
      </c>
      <c r="I45" s="119" t="s">
        <v>635</v>
      </c>
      <c r="J45" s="210">
        <f>((E45*2)*3)+E45</f>
        <v>2822.3999999999996</v>
      </c>
      <c r="K45" s="120" t="s">
        <v>637</v>
      </c>
      <c r="L45" s="121">
        <v>0</v>
      </c>
      <c r="M45" s="121">
        <v>0</v>
      </c>
      <c r="N45" s="122">
        <v>1</v>
      </c>
      <c r="O45" s="123" t="s">
        <v>85</v>
      </c>
      <c r="P45" s="47" t="s">
        <v>100</v>
      </c>
      <c r="Q45" s="124" t="s">
        <v>630</v>
      </c>
      <c r="R45" s="262" t="s">
        <v>452</v>
      </c>
      <c r="S45" s="275" t="s">
        <v>448</v>
      </c>
      <c r="T45" s="263"/>
    </row>
    <row r="46" spans="2:20" ht="60" x14ac:dyDescent="0.25">
      <c r="B46" s="238"/>
      <c r="C46" s="241"/>
      <c r="D46" s="244"/>
      <c r="E46" s="273"/>
      <c r="F46" s="247"/>
      <c r="G46" s="256"/>
      <c r="H46" s="119" t="s">
        <v>627</v>
      </c>
      <c r="I46" s="119" t="s">
        <v>635</v>
      </c>
      <c r="J46" s="210">
        <f>((E45*2)*3)+E45</f>
        <v>2822.3999999999996</v>
      </c>
      <c r="K46" s="120" t="s">
        <v>638</v>
      </c>
      <c r="L46" s="121">
        <v>0</v>
      </c>
      <c r="M46" s="121">
        <v>0</v>
      </c>
      <c r="N46" s="122">
        <v>1</v>
      </c>
      <c r="O46" s="123" t="s">
        <v>85</v>
      </c>
      <c r="P46" s="47" t="s">
        <v>100</v>
      </c>
      <c r="Q46" s="124" t="s">
        <v>630</v>
      </c>
      <c r="R46" s="263"/>
      <c r="S46" s="275"/>
      <c r="T46" s="263"/>
    </row>
    <row r="47" spans="2:20" ht="96" x14ac:dyDescent="0.25">
      <c r="B47" s="239"/>
      <c r="C47" s="242"/>
      <c r="D47" s="245"/>
      <c r="E47" s="274"/>
      <c r="F47" s="248"/>
      <c r="G47" s="257"/>
      <c r="H47" s="119" t="s">
        <v>627</v>
      </c>
      <c r="I47" s="119" t="s">
        <v>636</v>
      </c>
      <c r="J47" s="210">
        <f>(((E45*2)*6)*3)+(E45*1*6)</f>
        <v>16934.399999999998</v>
      </c>
      <c r="K47" s="120" t="s">
        <v>639</v>
      </c>
      <c r="L47" s="121">
        <v>1</v>
      </c>
      <c r="M47" s="121">
        <v>0</v>
      </c>
      <c r="N47" s="122">
        <v>0</v>
      </c>
      <c r="O47" s="122" t="s">
        <v>100</v>
      </c>
      <c r="P47" s="49" t="s">
        <v>100</v>
      </c>
      <c r="Q47" s="124" t="s">
        <v>630</v>
      </c>
      <c r="R47" s="263"/>
      <c r="S47" s="275"/>
      <c r="T47" s="263"/>
    </row>
    <row r="48" spans="2:20" ht="225" x14ac:dyDescent="0.25">
      <c r="B48" s="46">
        <v>2019</v>
      </c>
      <c r="C48" s="98" t="s">
        <v>453</v>
      </c>
      <c r="D48" s="26">
        <v>66.930000000000007</v>
      </c>
      <c r="E48" s="152">
        <v>66.930000000000007</v>
      </c>
      <c r="F48" s="77">
        <v>0</v>
      </c>
      <c r="G48" s="77">
        <f>12.05*H48*I48</f>
        <v>723</v>
      </c>
      <c r="H48" s="81">
        <v>10</v>
      </c>
      <c r="I48" s="81">
        <v>6</v>
      </c>
      <c r="J48" s="210">
        <f>E48*H48*I48+G48</f>
        <v>4738.8</v>
      </c>
      <c r="K48" s="125" t="s">
        <v>640</v>
      </c>
      <c r="L48" s="121">
        <v>1</v>
      </c>
      <c r="M48" s="121">
        <v>0</v>
      </c>
      <c r="N48" s="122">
        <v>0</v>
      </c>
      <c r="O48" s="50" t="s">
        <v>100</v>
      </c>
      <c r="P48" s="47" t="s">
        <v>100</v>
      </c>
      <c r="Q48" s="124" t="s">
        <v>630</v>
      </c>
      <c r="R48" s="45" t="s">
        <v>452</v>
      </c>
      <c r="S48" s="206" t="s">
        <v>454</v>
      </c>
      <c r="T48" s="264"/>
    </row>
    <row r="49" spans="2:20" ht="72" x14ac:dyDescent="0.25">
      <c r="B49" s="101">
        <v>2019</v>
      </c>
      <c r="C49" s="98" t="s">
        <v>642</v>
      </c>
      <c r="D49" s="26">
        <v>27.64</v>
      </c>
      <c r="E49" s="152">
        <v>29.55</v>
      </c>
      <c r="F49" s="77">
        <v>0</v>
      </c>
      <c r="G49" s="81">
        <f>2*87.91*H49</f>
        <v>1758.1999999999998</v>
      </c>
      <c r="H49" s="101">
        <v>10</v>
      </c>
      <c r="I49" s="101">
        <v>1</v>
      </c>
      <c r="J49" s="210">
        <f>E49*H49*I49+G49</f>
        <v>2053.6999999999998</v>
      </c>
      <c r="K49" s="51" t="s">
        <v>643</v>
      </c>
      <c r="L49" s="126">
        <v>0</v>
      </c>
      <c r="M49" s="126">
        <v>0</v>
      </c>
      <c r="N49" s="122">
        <v>1</v>
      </c>
      <c r="O49" s="122" t="s">
        <v>85</v>
      </c>
      <c r="P49" s="49" t="s">
        <v>100</v>
      </c>
      <c r="Q49" s="124" t="s">
        <v>630</v>
      </c>
      <c r="R49" s="127" t="s">
        <v>452</v>
      </c>
      <c r="S49" s="206" t="s">
        <v>449</v>
      </c>
      <c r="T49" s="45"/>
    </row>
    <row r="50" spans="2:20" ht="144" x14ac:dyDescent="0.25">
      <c r="B50" s="101">
        <v>2019</v>
      </c>
      <c r="C50" s="33" t="s">
        <v>645</v>
      </c>
      <c r="D50" s="26">
        <v>251.24</v>
      </c>
      <c r="E50" s="152">
        <v>294.86</v>
      </c>
      <c r="F50" s="38">
        <v>0</v>
      </c>
      <c r="G50" s="81">
        <f>(7*87.91*H50)+(H50*15039)</f>
        <v>156543.70000000001</v>
      </c>
      <c r="H50" s="101">
        <v>10</v>
      </c>
      <c r="I50" s="101">
        <v>1</v>
      </c>
      <c r="J50" s="210">
        <f>E50*H50*I50+G50</f>
        <v>159492.30000000002</v>
      </c>
      <c r="K50" s="128" t="s">
        <v>646</v>
      </c>
      <c r="L50" s="122">
        <v>0</v>
      </c>
      <c r="M50" s="122">
        <v>0</v>
      </c>
      <c r="N50" s="122">
        <v>1</v>
      </c>
      <c r="O50" s="49" t="s">
        <v>85</v>
      </c>
      <c r="P50" s="47" t="s">
        <v>100</v>
      </c>
      <c r="Q50" s="45" t="s">
        <v>644</v>
      </c>
      <c r="R50" s="127" t="s">
        <v>452</v>
      </c>
      <c r="S50" s="206" t="s">
        <v>449</v>
      </c>
      <c r="T50" s="45" t="s">
        <v>647</v>
      </c>
    </row>
    <row r="51" spans="2:20" ht="72" x14ac:dyDescent="0.25">
      <c r="B51" s="101">
        <v>2019</v>
      </c>
      <c r="C51" s="33" t="s">
        <v>648</v>
      </c>
      <c r="D51" s="26">
        <v>29.2</v>
      </c>
      <c r="E51" s="152">
        <v>35.31</v>
      </c>
      <c r="F51" s="38">
        <v>0</v>
      </c>
      <c r="G51" s="81">
        <v>0</v>
      </c>
      <c r="H51" s="81">
        <f>3+10</f>
        <v>13</v>
      </c>
      <c r="I51" s="81">
        <v>6</v>
      </c>
      <c r="J51" s="210">
        <f>E51*H51*I51</f>
        <v>2754.1800000000003</v>
      </c>
      <c r="K51" s="51" t="s">
        <v>649</v>
      </c>
      <c r="L51" s="122">
        <v>1</v>
      </c>
      <c r="M51" s="122">
        <v>0</v>
      </c>
      <c r="N51" s="122">
        <v>0</v>
      </c>
      <c r="O51" s="49" t="s">
        <v>100</v>
      </c>
      <c r="P51" s="47" t="s">
        <v>100</v>
      </c>
      <c r="Q51" s="45" t="s">
        <v>644</v>
      </c>
      <c r="R51" s="127" t="s">
        <v>452</v>
      </c>
      <c r="S51" s="206" t="s">
        <v>449</v>
      </c>
      <c r="T51" s="45"/>
    </row>
    <row r="52" spans="2:20" ht="168" x14ac:dyDescent="0.25">
      <c r="B52" s="101">
        <v>2019</v>
      </c>
      <c r="C52" s="33" t="s">
        <v>650</v>
      </c>
      <c r="D52" s="26">
        <v>12.3</v>
      </c>
      <c r="E52" s="152">
        <v>15.37</v>
      </c>
      <c r="F52" s="38">
        <v>0</v>
      </c>
      <c r="G52" s="81">
        <v>0</v>
      </c>
      <c r="H52" s="81">
        <f>3+10</f>
        <v>13</v>
      </c>
      <c r="I52" s="81">
        <v>7</v>
      </c>
      <c r="J52" s="210">
        <f>E52*H52*I52</f>
        <v>1398.67</v>
      </c>
      <c r="K52" s="51" t="s">
        <v>652</v>
      </c>
      <c r="L52" s="122">
        <v>1</v>
      </c>
      <c r="M52" s="122">
        <v>0</v>
      </c>
      <c r="N52" s="122">
        <v>0</v>
      </c>
      <c r="O52" s="49" t="s">
        <v>100</v>
      </c>
      <c r="P52" s="47" t="s">
        <v>100</v>
      </c>
      <c r="Q52" s="45" t="s">
        <v>644</v>
      </c>
      <c r="R52" s="127" t="s">
        <v>452</v>
      </c>
      <c r="S52" s="206" t="s">
        <v>449</v>
      </c>
      <c r="T52" s="45"/>
    </row>
    <row r="53" spans="2:20" ht="144" x14ac:dyDescent="0.25">
      <c r="B53" s="101">
        <v>2019</v>
      </c>
      <c r="C53" s="33" t="s">
        <v>651</v>
      </c>
      <c r="D53" s="26">
        <v>251.24</v>
      </c>
      <c r="E53" s="152">
        <v>294.86</v>
      </c>
      <c r="F53" s="38">
        <v>0</v>
      </c>
      <c r="G53" s="81">
        <v>15654.37</v>
      </c>
      <c r="H53" s="129">
        <v>0</v>
      </c>
      <c r="I53" s="81">
        <v>0</v>
      </c>
      <c r="J53" s="210">
        <v>0</v>
      </c>
      <c r="K53" s="128" t="s">
        <v>653</v>
      </c>
      <c r="L53" s="122">
        <v>0</v>
      </c>
      <c r="M53" s="122">
        <v>0</v>
      </c>
      <c r="N53" s="122">
        <v>1</v>
      </c>
      <c r="O53" s="49" t="s">
        <v>85</v>
      </c>
      <c r="P53" s="47" t="s">
        <v>100</v>
      </c>
      <c r="Q53" s="45" t="s">
        <v>644</v>
      </c>
      <c r="R53" s="127" t="s">
        <v>452</v>
      </c>
      <c r="S53" s="206" t="s">
        <v>449</v>
      </c>
      <c r="T53" s="45"/>
    </row>
    <row r="54" spans="2:20" ht="132" x14ac:dyDescent="0.25">
      <c r="B54" s="101">
        <v>2019</v>
      </c>
      <c r="C54" s="24" t="s">
        <v>641</v>
      </c>
      <c r="D54" s="25">
        <v>265.44</v>
      </c>
      <c r="E54" s="162">
        <v>265.44</v>
      </c>
      <c r="F54" s="38">
        <v>0</v>
      </c>
      <c r="G54" s="38">
        <v>0</v>
      </c>
      <c r="H54" s="101">
        <v>25</v>
      </c>
      <c r="I54" s="101">
        <v>1</v>
      </c>
      <c r="J54" s="47">
        <f>E54*H54*I54</f>
        <v>6636</v>
      </c>
      <c r="K54" s="51" t="s">
        <v>100</v>
      </c>
      <c r="L54" s="50">
        <v>0</v>
      </c>
      <c r="M54" s="50">
        <v>0</v>
      </c>
      <c r="N54" s="50">
        <v>1</v>
      </c>
      <c r="O54" s="49" t="s">
        <v>85</v>
      </c>
      <c r="P54" s="47" t="s">
        <v>100</v>
      </c>
      <c r="Q54" s="114" t="s">
        <v>455</v>
      </c>
      <c r="R54" s="49" t="s">
        <v>100</v>
      </c>
      <c r="S54" s="206" t="s">
        <v>456</v>
      </c>
      <c r="T54" s="45"/>
    </row>
    <row r="55" spans="2:20" ht="132" x14ac:dyDescent="0.25">
      <c r="B55" s="46">
        <v>2019</v>
      </c>
      <c r="C55" s="24" t="s">
        <v>31</v>
      </c>
      <c r="D55" s="26">
        <v>588</v>
      </c>
      <c r="E55" s="152">
        <v>588</v>
      </c>
      <c r="F55" s="38">
        <v>0</v>
      </c>
      <c r="G55" s="38">
        <v>0</v>
      </c>
      <c r="H55" s="101">
        <v>20</v>
      </c>
      <c r="I55" s="101">
        <v>1</v>
      </c>
      <c r="J55" s="47">
        <f>E55*H55*I55</f>
        <v>11760</v>
      </c>
      <c r="K55" s="51" t="s">
        <v>100</v>
      </c>
      <c r="L55" s="50">
        <v>0</v>
      </c>
      <c r="M55" s="50">
        <v>0</v>
      </c>
      <c r="N55" s="50">
        <v>1</v>
      </c>
      <c r="O55" s="49" t="s">
        <v>85</v>
      </c>
      <c r="P55" s="47" t="s">
        <v>100</v>
      </c>
      <c r="Q55" s="114" t="s">
        <v>455</v>
      </c>
      <c r="R55" s="49" t="s">
        <v>100</v>
      </c>
      <c r="S55" s="206" t="s">
        <v>456</v>
      </c>
      <c r="T55" s="45"/>
    </row>
    <row r="56" spans="2:20" ht="132" x14ac:dyDescent="0.25">
      <c r="B56" s="46">
        <v>2019</v>
      </c>
      <c r="C56" s="24" t="s">
        <v>32</v>
      </c>
      <c r="D56" s="26">
        <v>1321.6</v>
      </c>
      <c r="E56" s="152">
        <v>1321.6</v>
      </c>
      <c r="F56" s="38">
        <v>0</v>
      </c>
      <c r="G56" s="38">
        <v>0</v>
      </c>
      <c r="H56" s="101">
        <v>20</v>
      </c>
      <c r="I56" s="101">
        <v>1</v>
      </c>
      <c r="J56" s="47">
        <f>E56*H56*I56</f>
        <v>26432</v>
      </c>
      <c r="K56" s="51" t="s">
        <v>100</v>
      </c>
      <c r="L56" s="50">
        <v>0</v>
      </c>
      <c r="M56" s="50">
        <v>0</v>
      </c>
      <c r="N56" s="50">
        <v>1</v>
      </c>
      <c r="O56" s="49" t="s">
        <v>85</v>
      </c>
      <c r="P56" s="47" t="s">
        <v>100</v>
      </c>
      <c r="Q56" s="114" t="s">
        <v>455</v>
      </c>
      <c r="R56" s="49" t="s">
        <v>100</v>
      </c>
      <c r="S56" s="206" t="s">
        <v>456</v>
      </c>
      <c r="T56" s="45"/>
    </row>
    <row r="57" spans="2:20" ht="156" x14ac:dyDescent="0.25">
      <c r="B57" s="174">
        <v>2019</v>
      </c>
      <c r="C57" s="165" t="s">
        <v>35</v>
      </c>
      <c r="D57" s="175">
        <v>12</v>
      </c>
      <c r="E57" s="175">
        <v>13</v>
      </c>
      <c r="F57" s="176">
        <v>0</v>
      </c>
      <c r="G57" s="38" t="s">
        <v>100</v>
      </c>
      <c r="H57" s="78">
        <v>85035</v>
      </c>
      <c r="I57" s="101">
        <v>1</v>
      </c>
      <c r="J57" s="47">
        <f>E57*H57*I57*0.57</f>
        <v>630109.35</v>
      </c>
      <c r="K57" s="51" t="s">
        <v>477</v>
      </c>
      <c r="L57" s="50">
        <v>1</v>
      </c>
      <c r="M57" s="50">
        <v>0</v>
      </c>
      <c r="N57" s="50">
        <v>0</v>
      </c>
      <c r="O57" s="49" t="s">
        <v>100</v>
      </c>
      <c r="P57" s="47" t="s">
        <v>100</v>
      </c>
      <c r="Q57" s="114" t="s">
        <v>87</v>
      </c>
      <c r="R57" s="45" t="s">
        <v>476</v>
      </c>
      <c r="S57" s="206" t="s">
        <v>475</v>
      </c>
      <c r="T57" s="45"/>
    </row>
    <row r="58" spans="2:20" ht="276" x14ac:dyDescent="0.25">
      <c r="B58" s="46">
        <v>2018</v>
      </c>
      <c r="C58" s="32" t="s">
        <v>10</v>
      </c>
      <c r="D58" s="26">
        <v>216.03</v>
      </c>
      <c r="E58" s="152">
        <v>260.05</v>
      </c>
      <c r="F58" s="38">
        <v>0</v>
      </c>
      <c r="G58" s="38">
        <f>182.91*11</f>
        <v>2012.01</v>
      </c>
      <c r="H58" s="101">
        <f>11+125</f>
        <v>136</v>
      </c>
      <c r="I58" s="101">
        <v>1</v>
      </c>
      <c r="J58" s="47">
        <f>E58*H58*I58+G58</f>
        <v>37378.810000000005</v>
      </c>
      <c r="K58" s="51" t="s">
        <v>464</v>
      </c>
      <c r="L58" s="50">
        <v>0</v>
      </c>
      <c r="M58" s="50">
        <v>0</v>
      </c>
      <c r="N58" s="50">
        <v>1</v>
      </c>
      <c r="O58" s="49" t="s">
        <v>85</v>
      </c>
      <c r="P58" s="47" t="s">
        <v>100</v>
      </c>
      <c r="Q58" s="114" t="s">
        <v>457</v>
      </c>
      <c r="R58" s="49" t="s">
        <v>100</v>
      </c>
      <c r="S58" s="79" t="s">
        <v>458</v>
      </c>
      <c r="T58" s="45" t="s">
        <v>465</v>
      </c>
    </row>
    <row r="59" spans="2:20" ht="216" x14ac:dyDescent="0.25">
      <c r="B59" s="46">
        <v>2018</v>
      </c>
      <c r="C59" s="32" t="s">
        <v>84</v>
      </c>
      <c r="D59" s="26">
        <v>336.15999999999997</v>
      </c>
      <c r="E59" s="152">
        <v>358.47</v>
      </c>
      <c r="F59" s="38">
        <v>0</v>
      </c>
      <c r="G59" s="38">
        <f>13*182.91+8*100.14</f>
        <v>3178.95</v>
      </c>
      <c r="H59" s="101">
        <f>13+8</f>
        <v>21</v>
      </c>
      <c r="I59" s="101">
        <v>1</v>
      </c>
      <c r="J59" s="47">
        <f>E59*H59*I59+G59</f>
        <v>10706.82</v>
      </c>
      <c r="K59" s="51" t="s">
        <v>469</v>
      </c>
      <c r="L59" s="50">
        <v>0</v>
      </c>
      <c r="M59" s="50">
        <v>0</v>
      </c>
      <c r="N59" s="50">
        <v>1</v>
      </c>
      <c r="O59" s="49" t="s">
        <v>85</v>
      </c>
      <c r="P59" s="47" t="s">
        <v>100</v>
      </c>
      <c r="Q59" s="114" t="s">
        <v>100</v>
      </c>
      <c r="R59" s="49" t="s">
        <v>100</v>
      </c>
      <c r="S59" s="206" t="s">
        <v>466</v>
      </c>
      <c r="T59" s="45"/>
    </row>
    <row r="60" spans="2:20" ht="90" x14ac:dyDescent="0.25">
      <c r="B60" s="46">
        <v>2018</v>
      </c>
      <c r="C60" s="32" t="s">
        <v>470</v>
      </c>
      <c r="D60" s="26">
        <v>19202.7</v>
      </c>
      <c r="E60" s="152">
        <v>19202.7</v>
      </c>
      <c r="F60" s="38">
        <v>0</v>
      </c>
      <c r="G60" s="38">
        <v>0</v>
      </c>
      <c r="H60" s="101">
        <f>13+8</f>
        <v>21</v>
      </c>
      <c r="I60" s="101">
        <v>1</v>
      </c>
      <c r="J60" s="47">
        <f>E60*H60*I60</f>
        <v>403256.7</v>
      </c>
      <c r="K60" s="51"/>
      <c r="L60" s="50">
        <v>0</v>
      </c>
      <c r="M60" s="50">
        <v>0</v>
      </c>
      <c r="N60" s="50">
        <v>1</v>
      </c>
      <c r="O60" s="49" t="s">
        <v>85</v>
      </c>
      <c r="P60" s="47" t="s">
        <v>100</v>
      </c>
      <c r="Q60" s="114" t="s">
        <v>467</v>
      </c>
      <c r="R60" s="49" t="s">
        <v>100</v>
      </c>
      <c r="S60" s="206" t="s">
        <v>468</v>
      </c>
      <c r="T60" s="45"/>
    </row>
    <row r="61" spans="2:20" ht="90" x14ac:dyDescent="0.25">
      <c r="B61" s="46">
        <v>2018</v>
      </c>
      <c r="C61" s="32" t="s">
        <v>471</v>
      </c>
      <c r="D61" s="26">
        <v>701.8</v>
      </c>
      <c r="E61" s="152">
        <v>701.8</v>
      </c>
      <c r="F61" s="38">
        <v>0</v>
      </c>
      <c r="G61" s="38">
        <v>0</v>
      </c>
      <c r="H61" s="101">
        <f>13+8</f>
        <v>21</v>
      </c>
      <c r="I61" s="101">
        <v>1</v>
      </c>
      <c r="J61" s="47">
        <f>E61*H61*I61</f>
        <v>14737.8</v>
      </c>
      <c r="K61" s="51"/>
      <c r="L61" s="50">
        <v>0</v>
      </c>
      <c r="M61" s="50">
        <v>0</v>
      </c>
      <c r="N61" s="50">
        <v>1</v>
      </c>
      <c r="O61" s="49" t="s">
        <v>85</v>
      </c>
      <c r="P61" s="47" t="s">
        <v>100</v>
      </c>
      <c r="Q61" s="114" t="s">
        <v>467</v>
      </c>
      <c r="R61" s="49" t="s">
        <v>100</v>
      </c>
      <c r="S61" s="206" t="s">
        <v>468</v>
      </c>
      <c r="T61" s="45"/>
    </row>
    <row r="62" spans="2:20" ht="90" x14ac:dyDescent="0.25">
      <c r="B62" s="46">
        <v>2018</v>
      </c>
      <c r="C62" s="32" t="s">
        <v>472</v>
      </c>
      <c r="D62" s="26">
        <v>4331.8</v>
      </c>
      <c r="E62" s="152">
        <v>4331.8</v>
      </c>
      <c r="F62" s="38">
        <v>0</v>
      </c>
      <c r="G62" s="38">
        <v>0</v>
      </c>
      <c r="H62" s="101">
        <f>13+8</f>
        <v>21</v>
      </c>
      <c r="I62" s="101">
        <v>1</v>
      </c>
      <c r="J62" s="47">
        <f>E62*H62*I62</f>
        <v>90967.8</v>
      </c>
      <c r="K62" s="51"/>
      <c r="L62" s="50">
        <v>0</v>
      </c>
      <c r="M62" s="50">
        <v>0</v>
      </c>
      <c r="N62" s="50">
        <v>1</v>
      </c>
      <c r="O62" s="49" t="s">
        <v>85</v>
      </c>
      <c r="P62" s="47" t="s">
        <v>100</v>
      </c>
      <c r="Q62" s="114" t="s">
        <v>467</v>
      </c>
      <c r="R62" s="49" t="s">
        <v>100</v>
      </c>
      <c r="S62" s="206" t="s">
        <v>468</v>
      </c>
      <c r="T62" s="45"/>
    </row>
    <row r="63" spans="2:20" ht="30" x14ac:dyDescent="0.25">
      <c r="B63" s="46">
        <v>2018</v>
      </c>
      <c r="C63" s="32" t="s">
        <v>83</v>
      </c>
      <c r="D63" s="26">
        <v>586.85</v>
      </c>
      <c r="E63" s="152">
        <v>586.85</v>
      </c>
      <c r="F63" s="38">
        <v>0</v>
      </c>
      <c r="G63" s="38">
        <v>0</v>
      </c>
      <c r="H63" s="101">
        <f>13+8</f>
        <v>21</v>
      </c>
      <c r="I63" s="101">
        <v>1</v>
      </c>
      <c r="J63" s="47">
        <f>E63*H63*I63</f>
        <v>12323.85</v>
      </c>
      <c r="K63" s="51"/>
      <c r="L63" s="50">
        <v>0</v>
      </c>
      <c r="M63" s="50">
        <v>0</v>
      </c>
      <c r="N63" s="50">
        <v>1</v>
      </c>
      <c r="O63" s="49" t="s">
        <v>85</v>
      </c>
      <c r="P63" s="47" t="s">
        <v>100</v>
      </c>
      <c r="Q63" s="114" t="s">
        <v>100</v>
      </c>
      <c r="R63" s="49" t="s">
        <v>100</v>
      </c>
      <c r="S63" s="206" t="s">
        <v>468</v>
      </c>
      <c r="T63" s="45"/>
    </row>
    <row r="64" spans="2:20" ht="48" x14ac:dyDescent="0.25">
      <c r="B64" s="46">
        <v>2018</v>
      </c>
      <c r="C64" s="32" t="s">
        <v>11</v>
      </c>
      <c r="D64" s="26">
        <v>6.23</v>
      </c>
      <c r="E64" s="152">
        <v>7.82</v>
      </c>
      <c r="F64" s="38">
        <v>0</v>
      </c>
      <c r="G64" s="38" t="s">
        <v>100</v>
      </c>
      <c r="H64" s="101">
        <v>650</v>
      </c>
      <c r="I64" s="101">
        <v>1</v>
      </c>
      <c r="J64" s="47">
        <f>E64*H64*I64</f>
        <v>5083</v>
      </c>
      <c r="K64" s="51" t="s">
        <v>100</v>
      </c>
      <c r="L64" s="50">
        <v>1</v>
      </c>
      <c r="M64" s="50">
        <v>0</v>
      </c>
      <c r="N64" s="50">
        <v>0</v>
      </c>
      <c r="O64" s="49" t="s">
        <v>100</v>
      </c>
      <c r="P64" s="49" t="s">
        <v>100</v>
      </c>
      <c r="Q64" s="114" t="s">
        <v>86</v>
      </c>
      <c r="R64" s="49" t="s">
        <v>100</v>
      </c>
      <c r="S64" s="206" t="s">
        <v>473</v>
      </c>
      <c r="T64" s="45"/>
    </row>
    <row r="65" spans="2:20" ht="156" x14ac:dyDescent="0.25">
      <c r="B65" s="46">
        <v>2018</v>
      </c>
      <c r="C65" s="32" t="s">
        <v>12</v>
      </c>
      <c r="D65" s="26">
        <v>2.84</v>
      </c>
      <c r="E65" s="152">
        <v>3.96</v>
      </c>
      <c r="F65" s="38">
        <v>2</v>
      </c>
      <c r="G65" s="38">
        <f>H65*F65</f>
        <v>1300</v>
      </c>
      <c r="H65" s="101">
        <v>650</v>
      </c>
      <c r="I65" s="101">
        <v>1</v>
      </c>
      <c r="J65" s="47">
        <f>E65*H65*I65+G65</f>
        <v>3874</v>
      </c>
      <c r="K65" s="51" t="s">
        <v>474</v>
      </c>
      <c r="L65" s="50">
        <v>1</v>
      </c>
      <c r="M65" s="50">
        <v>0</v>
      </c>
      <c r="N65" s="50">
        <v>0</v>
      </c>
      <c r="O65" s="49" t="s">
        <v>100</v>
      </c>
      <c r="P65" s="49" t="s">
        <v>100</v>
      </c>
      <c r="Q65" s="114" t="s">
        <v>86</v>
      </c>
      <c r="R65" s="49" t="s">
        <v>100</v>
      </c>
      <c r="S65" s="206" t="s">
        <v>473</v>
      </c>
      <c r="T65" s="45"/>
    </row>
    <row r="66" spans="2:20" ht="45" x14ac:dyDescent="0.25">
      <c r="B66" s="46">
        <v>2018</v>
      </c>
      <c r="C66" s="32" t="s">
        <v>13</v>
      </c>
      <c r="D66" s="26">
        <v>34.26</v>
      </c>
      <c r="E66" s="152">
        <v>42.77</v>
      </c>
      <c r="F66" s="38">
        <v>0</v>
      </c>
      <c r="G66" s="38">
        <v>0</v>
      </c>
      <c r="H66" s="101">
        <v>210</v>
      </c>
      <c r="I66" s="101">
        <v>1</v>
      </c>
      <c r="J66" s="47">
        <f>E66*H66*I66</f>
        <v>8981.7000000000007</v>
      </c>
      <c r="K66" s="51" t="s">
        <v>100</v>
      </c>
      <c r="L66" s="50">
        <v>1</v>
      </c>
      <c r="M66" s="50">
        <v>0</v>
      </c>
      <c r="N66" s="50">
        <v>0</v>
      </c>
      <c r="O66" s="49" t="s">
        <v>100</v>
      </c>
      <c r="P66" s="47" t="s">
        <v>100</v>
      </c>
      <c r="Q66" s="114" t="s">
        <v>88</v>
      </c>
      <c r="R66" s="49" t="s">
        <v>100</v>
      </c>
      <c r="S66" s="24" t="s">
        <v>59</v>
      </c>
      <c r="T66" s="45"/>
    </row>
    <row r="67" spans="2:20" ht="144" x14ac:dyDescent="0.25">
      <c r="B67" s="46">
        <v>2018</v>
      </c>
      <c r="C67" s="32" t="s">
        <v>725</v>
      </c>
      <c r="D67" s="26">
        <v>27.96</v>
      </c>
      <c r="E67" s="152">
        <v>27.96</v>
      </c>
      <c r="F67" s="38">
        <v>0</v>
      </c>
      <c r="G67" s="38" t="s">
        <v>100</v>
      </c>
      <c r="H67" s="101">
        <v>1000</v>
      </c>
      <c r="I67" s="101">
        <v>5</v>
      </c>
      <c r="J67" s="47">
        <f>E67*H67*I67</f>
        <v>139800</v>
      </c>
      <c r="K67" s="51" t="s">
        <v>100</v>
      </c>
      <c r="L67" s="50">
        <v>0</v>
      </c>
      <c r="M67" s="50">
        <v>0</v>
      </c>
      <c r="N67" s="50">
        <v>1</v>
      </c>
      <c r="O67" s="49" t="s">
        <v>85</v>
      </c>
      <c r="P67" s="47" t="s">
        <v>100</v>
      </c>
      <c r="Q67" s="114" t="s">
        <v>479</v>
      </c>
      <c r="R67" s="49" t="s">
        <v>100</v>
      </c>
      <c r="S67" s="206" t="s">
        <v>478</v>
      </c>
      <c r="T67" s="45"/>
    </row>
    <row r="68" spans="2:20" ht="96" x14ac:dyDescent="0.25">
      <c r="B68" s="46">
        <v>2018</v>
      </c>
      <c r="C68" s="32" t="s">
        <v>16</v>
      </c>
      <c r="D68" s="26">
        <v>32.04</v>
      </c>
      <c r="E68" s="152">
        <v>35.11</v>
      </c>
      <c r="F68" s="38">
        <v>0</v>
      </c>
      <c r="G68" s="38" t="s">
        <v>100</v>
      </c>
      <c r="H68" s="101">
        <v>450</v>
      </c>
      <c r="I68" s="101">
        <v>1</v>
      </c>
      <c r="J68" s="47">
        <f>E68*H68*I68</f>
        <v>15799.5</v>
      </c>
      <c r="K68" s="51" t="s">
        <v>100</v>
      </c>
      <c r="L68" s="50">
        <v>0</v>
      </c>
      <c r="M68" s="50">
        <v>0</v>
      </c>
      <c r="N68" s="50">
        <v>1</v>
      </c>
      <c r="O68" s="49" t="s">
        <v>85</v>
      </c>
      <c r="P68" s="47" t="s">
        <v>100</v>
      </c>
      <c r="Q68" s="114" t="s">
        <v>100</v>
      </c>
      <c r="R68" s="49" t="s">
        <v>100</v>
      </c>
      <c r="S68" s="79" t="s">
        <v>482</v>
      </c>
      <c r="T68" s="45"/>
    </row>
    <row r="69" spans="2:20" ht="180" x14ac:dyDescent="0.25">
      <c r="B69" s="46">
        <v>2018</v>
      </c>
      <c r="C69" s="32" t="s">
        <v>17</v>
      </c>
      <c r="D69" s="80">
        <v>25.18</v>
      </c>
      <c r="E69" s="163">
        <v>25.18</v>
      </c>
      <c r="F69" s="38">
        <v>0</v>
      </c>
      <c r="G69" s="38" t="s">
        <v>100</v>
      </c>
      <c r="H69" s="101">
        <v>720</v>
      </c>
      <c r="I69" s="101">
        <v>1</v>
      </c>
      <c r="J69" s="47">
        <f>E69*H69*I69</f>
        <v>18129.599999999999</v>
      </c>
      <c r="K69" s="51" t="s">
        <v>100</v>
      </c>
      <c r="L69" s="50">
        <v>0.49</v>
      </c>
      <c r="M69" s="50">
        <v>0</v>
      </c>
      <c r="N69" s="50">
        <v>0.51</v>
      </c>
      <c r="O69" s="49" t="s">
        <v>85</v>
      </c>
      <c r="P69" s="47" t="s">
        <v>100</v>
      </c>
      <c r="Q69" s="114" t="s">
        <v>100</v>
      </c>
      <c r="R69" s="49" t="s">
        <v>100</v>
      </c>
      <c r="S69" s="79" t="s">
        <v>483</v>
      </c>
      <c r="T69" s="45"/>
    </row>
    <row r="70" spans="2:20" ht="216" x14ac:dyDescent="0.25">
      <c r="B70" s="46">
        <v>2018</v>
      </c>
      <c r="C70" s="24" t="s">
        <v>18</v>
      </c>
      <c r="D70" s="80">
        <v>121.16</v>
      </c>
      <c r="E70" s="163">
        <v>121.16</v>
      </c>
      <c r="F70" s="38">
        <v>0</v>
      </c>
      <c r="G70" s="38" t="s">
        <v>100</v>
      </c>
      <c r="H70" s="101">
        <v>700</v>
      </c>
      <c r="I70" s="101">
        <v>1</v>
      </c>
      <c r="J70" s="47">
        <f>E70*H70*I70</f>
        <v>84812</v>
      </c>
      <c r="K70" s="51" t="s">
        <v>100</v>
      </c>
      <c r="L70" s="50">
        <v>0.49</v>
      </c>
      <c r="M70" s="50">
        <v>0</v>
      </c>
      <c r="N70" s="50">
        <v>0.51</v>
      </c>
      <c r="O70" s="49" t="s">
        <v>85</v>
      </c>
      <c r="P70" s="47" t="s">
        <v>100</v>
      </c>
      <c r="Q70" s="114" t="s">
        <v>100</v>
      </c>
      <c r="R70" s="49" t="s">
        <v>100</v>
      </c>
      <c r="S70" s="79" t="s">
        <v>484</v>
      </c>
      <c r="T70" s="45"/>
    </row>
    <row r="71" spans="2:20" ht="156" x14ac:dyDescent="0.25">
      <c r="B71" s="46">
        <v>2018</v>
      </c>
      <c r="C71" s="24" t="s">
        <v>19</v>
      </c>
      <c r="D71" s="26">
        <v>7.14</v>
      </c>
      <c r="E71" s="152">
        <v>7.72</v>
      </c>
      <c r="F71" s="38">
        <v>0</v>
      </c>
      <c r="G71" s="38">
        <v>0</v>
      </c>
      <c r="H71" s="101" t="s">
        <v>487</v>
      </c>
      <c r="I71" s="101">
        <v>1</v>
      </c>
      <c r="J71" s="47">
        <v>0</v>
      </c>
      <c r="K71" s="51" t="s">
        <v>489</v>
      </c>
      <c r="L71" s="50">
        <v>1</v>
      </c>
      <c r="M71" s="50">
        <v>0</v>
      </c>
      <c r="N71" s="50">
        <v>0</v>
      </c>
      <c r="O71" s="49" t="s">
        <v>100</v>
      </c>
      <c r="P71" s="47" t="s">
        <v>100</v>
      </c>
      <c r="Q71" s="114" t="s">
        <v>485</v>
      </c>
      <c r="R71" s="49" t="s">
        <v>100</v>
      </c>
      <c r="S71" s="79" t="s">
        <v>488</v>
      </c>
      <c r="T71" s="45"/>
    </row>
    <row r="72" spans="2:20" ht="204" x14ac:dyDescent="0.25">
      <c r="B72" s="46">
        <v>2018</v>
      </c>
      <c r="C72" s="24" t="s">
        <v>20</v>
      </c>
      <c r="D72" s="26">
        <v>8.4600000000000009</v>
      </c>
      <c r="E72" s="152">
        <v>9.0399999999999991</v>
      </c>
      <c r="F72" s="38">
        <v>0</v>
      </c>
      <c r="G72" s="38">
        <v>0</v>
      </c>
      <c r="H72" s="101">
        <v>1000</v>
      </c>
      <c r="I72" s="101">
        <v>1</v>
      </c>
      <c r="J72" s="47">
        <f>E72*H72*I72</f>
        <v>9040</v>
      </c>
      <c r="K72" s="51" t="s">
        <v>100</v>
      </c>
      <c r="L72" s="50">
        <v>1</v>
      </c>
      <c r="M72" s="50">
        <v>0</v>
      </c>
      <c r="N72" s="50">
        <v>0</v>
      </c>
      <c r="O72" s="49" t="s">
        <v>100</v>
      </c>
      <c r="P72" s="47" t="s">
        <v>100</v>
      </c>
      <c r="Q72" s="114" t="s">
        <v>490</v>
      </c>
      <c r="R72" s="49" t="s">
        <v>100</v>
      </c>
      <c r="S72" s="79" t="s">
        <v>491</v>
      </c>
      <c r="T72" s="45"/>
    </row>
    <row r="73" spans="2:20" ht="132" x14ac:dyDescent="0.25">
      <c r="B73" s="46">
        <v>2018</v>
      </c>
      <c r="C73" s="24" t="s">
        <v>89</v>
      </c>
      <c r="D73" s="26">
        <v>203.12</v>
      </c>
      <c r="E73" s="152">
        <v>217.67</v>
      </c>
      <c r="F73" s="38">
        <v>0</v>
      </c>
      <c r="G73" s="38">
        <v>0</v>
      </c>
      <c r="H73" s="101">
        <v>1150</v>
      </c>
      <c r="I73" s="101">
        <v>1</v>
      </c>
      <c r="J73" s="47">
        <f>E73*H73*I73</f>
        <v>250320.5</v>
      </c>
      <c r="K73" s="51" t="s">
        <v>100</v>
      </c>
      <c r="L73" s="50">
        <v>0.89</v>
      </c>
      <c r="M73" s="50">
        <v>0</v>
      </c>
      <c r="N73" s="50">
        <v>0.11</v>
      </c>
      <c r="O73" s="49" t="s">
        <v>85</v>
      </c>
      <c r="P73" s="47" t="s">
        <v>100</v>
      </c>
      <c r="Q73" s="114" t="s">
        <v>87</v>
      </c>
      <c r="R73" s="49" t="s">
        <v>100</v>
      </c>
      <c r="S73" s="79" t="s">
        <v>516</v>
      </c>
      <c r="T73" s="45" t="s">
        <v>654</v>
      </c>
    </row>
    <row r="74" spans="2:20" ht="144" x14ac:dyDescent="0.25">
      <c r="B74" s="18">
        <v>2018</v>
      </c>
      <c r="C74" s="23" t="s">
        <v>517</v>
      </c>
      <c r="D74" s="18">
        <v>44.91</v>
      </c>
      <c r="E74" s="153">
        <v>56.38</v>
      </c>
      <c r="F74" s="10">
        <v>0</v>
      </c>
      <c r="G74" s="10">
        <v>0</v>
      </c>
      <c r="H74" s="18">
        <v>60</v>
      </c>
      <c r="I74" s="18">
        <v>1</v>
      </c>
      <c r="J74" s="16">
        <f>E74*H74*I74</f>
        <v>3382.8</v>
      </c>
      <c r="K74" s="18" t="s">
        <v>100</v>
      </c>
      <c r="L74" s="50">
        <v>0</v>
      </c>
      <c r="M74" s="50">
        <v>0</v>
      </c>
      <c r="N74" s="50">
        <v>1</v>
      </c>
      <c r="O74" s="186" t="s">
        <v>85</v>
      </c>
      <c r="P74" s="186" t="s">
        <v>100</v>
      </c>
      <c r="Q74" s="114" t="s">
        <v>518</v>
      </c>
      <c r="R74" s="186" t="s">
        <v>100</v>
      </c>
      <c r="S74" s="206" t="s">
        <v>519</v>
      </c>
      <c r="T74" s="41"/>
    </row>
    <row r="75" spans="2:20" ht="180" x14ac:dyDescent="0.25">
      <c r="B75" s="46">
        <v>2018</v>
      </c>
      <c r="C75" s="23" t="s">
        <v>535</v>
      </c>
      <c r="D75" s="26">
        <v>8.27</v>
      </c>
      <c r="E75" s="152">
        <v>8.85</v>
      </c>
      <c r="F75" s="38">
        <v>0</v>
      </c>
      <c r="G75" s="38">
        <v>0</v>
      </c>
      <c r="H75" s="18">
        <v>2000</v>
      </c>
      <c r="I75" s="18">
        <v>1</v>
      </c>
      <c r="J75" s="47">
        <f>E75*H75*I75</f>
        <v>17700</v>
      </c>
      <c r="K75" s="51" t="s">
        <v>100</v>
      </c>
      <c r="L75" s="50">
        <v>1</v>
      </c>
      <c r="M75" s="50">
        <v>0</v>
      </c>
      <c r="N75" s="50">
        <v>0</v>
      </c>
      <c r="O75" s="49" t="s">
        <v>100</v>
      </c>
      <c r="P75" s="47" t="s">
        <v>100</v>
      </c>
      <c r="Q75" s="114" t="s">
        <v>536</v>
      </c>
      <c r="R75" s="49" t="s">
        <v>100</v>
      </c>
      <c r="S75" s="48" t="s">
        <v>60</v>
      </c>
      <c r="T75" s="45"/>
    </row>
    <row r="76" spans="2:20" x14ac:dyDescent="0.25">
      <c r="B76" s="11"/>
      <c r="C76" s="11"/>
      <c r="D76" s="11"/>
      <c r="E76" s="11"/>
      <c r="F76" s="11"/>
      <c r="G76" s="11"/>
      <c r="H76" s="11"/>
      <c r="I76" s="11"/>
      <c r="J76" s="307"/>
      <c r="K76" s="307"/>
      <c r="L76" s="307"/>
      <c r="M76" s="307"/>
      <c r="N76" s="307"/>
      <c r="O76" s="307"/>
      <c r="P76" s="307"/>
      <c r="Q76" s="307"/>
      <c r="R76" s="307"/>
    </row>
    <row r="77" spans="2:20" x14ac:dyDescent="0.25">
      <c r="B77" s="11"/>
      <c r="C77" s="11"/>
      <c r="D77" s="11"/>
      <c r="E77" s="11"/>
      <c r="F77" s="11"/>
      <c r="G77" s="11"/>
      <c r="H77" s="11"/>
      <c r="I77" s="11"/>
      <c r="J77" s="307"/>
      <c r="K77" s="307"/>
      <c r="L77" s="307"/>
      <c r="M77" s="307"/>
      <c r="N77" s="307"/>
      <c r="O77" s="307"/>
      <c r="P77" s="307"/>
      <c r="Q77" s="307"/>
      <c r="R77" s="307"/>
    </row>
    <row r="78" spans="2:20" x14ac:dyDescent="0.25">
      <c r="B78" s="11"/>
      <c r="C78" s="11"/>
      <c r="D78" s="11"/>
      <c r="E78" s="11"/>
      <c r="F78" s="11"/>
      <c r="G78" s="11"/>
      <c r="H78" s="11"/>
      <c r="I78" s="11"/>
      <c r="J78" s="307"/>
      <c r="K78" s="307"/>
      <c r="L78" s="307"/>
      <c r="M78" s="307"/>
      <c r="N78" s="307"/>
      <c r="O78" s="307"/>
      <c r="P78" s="307"/>
      <c r="Q78" s="307"/>
      <c r="R78" s="307"/>
    </row>
    <row r="79" spans="2:20" x14ac:dyDescent="0.25">
      <c r="B79" s="11"/>
      <c r="C79" s="11"/>
      <c r="D79" s="11"/>
      <c r="E79" s="11"/>
      <c r="F79" s="11"/>
      <c r="G79" s="11"/>
      <c r="H79" s="11"/>
      <c r="I79" s="11"/>
      <c r="J79" s="307"/>
      <c r="K79" s="307"/>
      <c r="L79" s="307"/>
      <c r="M79" s="307"/>
      <c r="N79" s="307"/>
      <c r="O79" s="307"/>
      <c r="P79" s="307"/>
      <c r="Q79" s="307"/>
      <c r="R79" s="307"/>
    </row>
    <row r="80" spans="2:20" x14ac:dyDescent="0.25">
      <c r="B80" s="11"/>
      <c r="C80" s="11"/>
      <c r="D80" s="11"/>
      <c r="E80" s="11"/>
      <c r="F80" s="11"/>
      <c r="G80" s="11"/>
      <c r="H80" s="11"/>
      <c r="I80" s="11"/>
      <c r="J80" s="307"/>
      <c r="K80" s="307"/>
      <c r="L80" s="307"/>
      <c r="M80" s="307"/>
      <c r="N80" s="307"/>
      <c r="O80" s="307"/>
      <c r="P80" s="307"/>
      <c r="Q80" s="307"/>
      <c r="R80" s="307"/>
    </row>
    <row r="81" spans="2:18" x14ac:dyDescent="0.25">
      <c r="B81" s="11"/>
      <c r="C81" s="11"/>
      <c r="D81" s="11"/>
      <c r="E81" s="11"/>
      <c r="F81" s="11"/>
      <c r="G81" s="11"/>
      <c r="H81" s="11"/>
      <c r="I81" s="11"/>
      <c r="J81" s="307"/>
      <c r="K81" s="307"/>
      <c r="L81" s="307"/>
      <c r="M81" s="307"/>
      <c r="N81" s="307"/>
      <c r="O81" s="307"/>
      <c r="P81" s="307"/>
      <c r="Q81" s="307"/>
      <c r="R81" s="307"/>
    </row>
    <row r="82" spans="2:18" x14ac:dyDescent="0.25">
      <c r="B82" s="11"/>
      <c r="C82" s="11"/>
      <c r="D82" s="11"/>
      <c r="E82" s="11"/>
      <c r="F82" s="11"/>
      <c r="G82" s="11"/>
      <c r="H82" s="11"/>
      <c r="I82" s="11"/>
      <c r="J82" s="307"/>
      <c r="K82" s="307"/>
      <c r="L82" s="307"/>
      <c r="M82" s="307"/>
      <c r="N82" s="307"/>
      <c r="O82" s="307"/>
      <c r="P82" s="307"/>
      <c r="Q82" s="307"/>
      <c r="R82" s="307"/>
    </row>
    <row r="83" spans="2:18" x14ac:dyDescent="0.25">
      <c r="B83" s="11"/>
      <c r="C83" s="11"/>
      <c r="D83" s="11"/>
      <c r="E83" s="11"/>
      <c r="F83" s="11"/>
      <c r="G83" s="11"/>
      <c r="H83" s="11"/>
      <c r="I83" s="11"/>
      <c r="J83" s="307"/>
      <c r="K83" s="307"/>
      <c r="L83" s="307"/>
      <c r="M83" s="307"/>
      <c r="N83" s="307"/>
      <c r="O83" s="307"/>
      <c r="P83" s="307"/>
      <c r="Q83" s="307"/>
      <c r="R83" s="307"/>
    </row>
    <row r="84" spans="2:18" x14ac:dyDescent="0.25">
      <c r="B84" s="11"/>
      <c r="C84" s="11"/>
      <c r="D84" s="11"/>
      <c r="E84" s="11"/>
      <c r="F84" s="11"/>
      <c r="G84" s="11"/>
      <c r="H84" s="11"/>
      <c r="I84" s="11"/>
      <c r="J84" s="307"/>
      <c r="K84" s="307"/>
      <c r="L84" s="307"/>
      <c r="M84" s="307"/>
      <c r="N84" s="307"/>
      <c r="O84" s="307"/>
      <c r="P84" s="307"/>
      <c r="Q84" s="307"/>
      <c r="R84" s="307"/>
    </row>
    <row r="85" spans="2:18" x14ac:dyDescent="0.25">
      <c r="B85" s="11"/>
      <c r="C85" s="11"/>
      <c r="D85" s="11"/>
      <c r="E85" s="11"/>
      <c r="F85" s="11"/>
      <c r="G85" s="11"/>
      <c r="H85" s="11"/>
      <c r="I85" s="11"/>
      <c r="J85" s="307"/>
      <c r="K85" s="307"/>
      <c r="L85" s="307"/>
      <c r="M85" s="307"/>
      <c r="N85" s="307"/>
      <c r="O85" s="307"/>
      <c r="P85" s="307"/>
      <c r="Q85" s="307"/>
      <c r="R85" s="307"/>
    </row>
    <row r="86" spans="2:18" x14ac:dyDescent="0.25">
      <c r="B86" s="11"/>
      <c r="C86" s="11"/>
      <c r="D86" s="11"/>
      <c r="E86" s="11"/>
      <c r="F86" s="11"/>
      <c r="G86" s="11"/>
      <c r="H86" s="11"/>
      <c r="I86" s="11"/>
      <c r="J86" s="307"/>
      <c r="K86" s="307"/>
      <c r="L86" s="307"/>
      <c r="M86" s="307"/>
      <c r="N86" s="307"/>
      <c r="O86" s="307"/>
      <c r="P86" s="307"/>
      <c r="Q86" s="307"/>
      <c r="R86" s="307"/>
    </row>
    <row r="87" spans="2:18" x14ac:dyDescent="0.25">
      <c r="B87" s="11"/>
      <c r="C87" s="11"/>
      <c r="D87" s="11"/>
      <c r="E87" s="11"/>
      <c r="F87" s="11"/>
      <c r="G87" s="11"/>
      <c r="H87" s="11"/>
      <c r="I87" s="11"/>
      <c r="J87" s="307"/>
      <c r="K87" s="307"/>
      <c r="L87" s="307"/>
      <c r="M87" s="307"/>
      <c r="N87" s="307"/>
      <c r="O87" s="307"/>
      <c r="P87" s="307"/>
      <c r="Q87" s="307"/>
      <c r="R87" s="307"/>
    </row>
    <row r="88" spans="2:18" x14ac:dyDescent="0.25">
      <c r="B88" s="11"/>
      <c r="C88" s="11"/>
      <c r="D88" s="11"/>
      <c r="E88" s="11"/>
      <c r="F88" s="11"/>
      <c r="G88" s="11"/>
      <c r="H88" s="11"/>
      <c r="I88" s="11"/>
      <c r="J88" s="307"/>
      <c r="K88" s="307"/>
      <c r="L88" s="307"/>
      <c r="M88" s="307"/>
      <c r="N88" s="307"/>
      <c r="O88" s="307"/>
      <c r="P88" s="307"/>
      <c r="Q88" s="307"/>
      <c r="R88" s="307"/>
    </row>
    <row r="89" spans="2:18" x14ac:dyDescent="0.25">
      <c r="B89" s="11"/>
      <c r="C89" s="11"/>
      <c r="D89" s="11"/>
      <c r="E89" s="11"/>
      <c r="F89" s="11"/>
      <c r="G89" s="11"/>
      <c r="H89" s="11"/>
      <c r="I89" s="11"/>
      <c r="J89" s="307"/>
      <c r="K89" s="307"/>
      <c r="L89" s="307"/>
      <c r="M89" s="307"/>
      <c r="N89" s="307"/>
      <c r="O89" s="307"/>
      <c r="P89" s="307"/>
      <c r="Q89" s="307"/>
      <c r="R89" s="307"/>
    </row>
    <row r="90" spans="2:18" x14ac:dyDescent="0.25">
      <c r="B90" s="11"/>
      <c r="C90" s="11"/>
      <c r="D90" s="11"/>
      <c r="E90" s="11"/>
      <c r="F90" s="11"/>
      <c r="G90" s="11"/>
      <c r="H90" s="11"/>
      <c r="I90" s="11"/>
      <c r="J90" s="307"/>
      <c r="K90" s="307"/>
      <c r="L90" s="307"/>
      <c r="M90" s="307"/>
      <c r="N90" s="307"/>
      <c r="O90" s="307"/>
      <c r="P90" s="307"/>
      <c r="Q90" s="307"/>
      <c r="R90" s="307"/>
    </row>
    <row r="91" spans="2:18" x14ac:dyDescent="0.25">
      <c r="B91" s="11"/>
      <c r="C91" s="11"/>
      <c r="D91" s="11"/>
      <c r="E91" s="11"/>
      <c r="F91" s="11"/>
      <c r="G91" s="11"/>
      <c r="H91" s="11"/>
      <c r="I91" s="11"/>
      <c r="J91" s="307"/>
      <c r="K91" s="307"/>
      <c r="L91" s="307"/>
      <c r="M91" s="307"/>
      <c r="N91" s="307"/>
      <c r="O91" s="307"/>
      <c r="P91" s="307"/>
      <c r="Q91" s="307"/>
      <c r="R91" s="307"/>
    </row>
    <row r="92" spans="2:18" x14ac:dyDescent="0.25">
      <c r="B92" s="11"/>
      <c r="C92" s="11"/>
      <c r="D92" s="11"/>
      <c r="E92" s="11"/>
      <c r="F92" s="11"/>
      <c r="G92" s="11"/>
      <c r="H92" s="11"/>
      <c r="I92" s="11"/>
      <c r="J92" s="307"/>
      <c r="K92" s="307"/>
      <c r="L92" s="307"/>
      <c r="M92" s="307"/>
      <c r="N92" s="307"/>
      <c r="O92" s="307"/>
      <c r="P92" s="307"/>
      <c r="Q92" s="307"/>
      <c r="R92" s="307"/>
    </row>
    <row r="93" spans="2:18" x14ac:dyDescent="0.25">
      <c r="B93" s="11"/>
      <c r="C93" s="11"/>
      <c r="D93" s="11"/>
      <c r="E93" s="11"/>
      <c r="F93" s="11"/>
      <c r="G93" s="11"/>
      <c r="H93" s="11"/>
      <c r="I93" s="11"/>
      <c r="J93" s="307"/>
      <c r="K93" s="307"/>
      <c r="L93" s="307"/>
      <c r="M93" s="307"/>
      <c r="N93" s="307"/>
      <c r="O93" s="307"/>
      <c r="P93" s="307"/>
      <c r="Q93" s="307"/>
      <c r="R93" s="307"/>
    </row>
    <row r="94" spans="2:18" x14ac:dyDescent="0.25">
      <c r="B94" s="11"/>
      <c r="C94" s="11"/>
      <c r="D94" s="11"/>
      <c r="E94" s="11"/>
      <c r="F94" s="11"/>
      <c r="G94" s="11"/>
      <c r="H94" s="11"/>
      <c r="I94" s="11"/>
      <c r="J94" s="307"/>
      <c r="K94" s="307"/>
      <c r="L94" s="307"/>
      <c r="M94" s="307"/>
      <c r="N94" s="307"/>
      <c r="O94" s="307"/>
      <c r="P94" s="307"/>
      <c r="Q94" s="307"/>
      <c r="R94" s="307"/>
    </row>
    <row r="95" spans="2:18" x14ac:dyDescent="0.25">
      <c r="B95" s="11"/>
      <c r="C95" s="11"/>
      <c r="D95" s="11"/>
      <c r="E95" s="11"/>
      <c r="F95" s="11"/>
      <c r="G95" s="11"/>
      <c r="H95" s="11"/>
      <c r="I95" s="11"/>
      <c r="J95" s="307"/>
      <c r="K95" s="307"/>
      <c r="L95" s="307"/>
      <c r="M95" s="307"/>
      <c r="N95" s="307"/>
      <c r="O95" s="307"/>
      <c r="P95" s="307"/>
      <c r="Q95" s="307"/>
      <c r="R95" s="307"/>
    </row>
    <row r="96" spans="2:18" x14ac:dyDescent="0.25">
      <c r="B96" s="11"/>
      <c r="C96" s="11"/>
      <c r="D96" s="11"/>
      <c r="E96" s="11"/>
      <c r="F96" s="11"/>
      <c r="G96" s="11"/>
      <c r="H96" s="11"/>
      <c r="I96" s="11"/>
      <c r="J96" s="307"/>
      <c r="K96" s="307"/>
      <c r="L96" s="307"/>
      <c r="M96" s="307"/>
      <c r="N96" s="307"/>
      <c r="O96" s="307"/>
      <c r="P96" s="307"/>
      <c r="Q96" s="307"/>
      <c r="R96" s="307"/>
    </row>
    <row r="97" spans="2:18" x14ac:dyDescent="0.25">
      <c r="B97" s="11"/>
      <c r="C97" s="11"/>
      <c r="D97" s="11"/>
      <c r="E97" s="11"/>
      <c r="F97" s="11"/>
      <c r="G97" s="11"/>
      <c r="H97" s="11"/>
      <c r="I97" s="11"/>
      <c r="J97" s="307"/>
      <c r="K97" s="307"/>
      <c r="L97" s="307"/>
      <c r="M97" s="307"/>
      <c r="N97" s="307"/>
      <c r="O97" s="307"/>
      <c r="P97" s="307"/>
      <c r="Q97" s="307"/>
      <c r="R97" s="307"/>
    </row>
    <row r="98" spans="2:18" x14ac:dyDescent="0.25">
      <c r="B98" s="11"/>
      <c r="C98" s="11"/>
      <c r="D98" s="11"/>
      <c r="E98" s="11"/>
      <c r="F98" s="11"/>
      <c r="G98" s="11"/>
      <c r="H98" s="11"/>
      <c r="I98" s="11"/>
      <c r="J98" s="307"/>
      <c r="K98" s="307"/>
      <c r="L98" s="307"/>
      <c r="M98" s="307"/>
      <c r="N98" s="307"/>
      <c r="O98" s="307"/>
      <c r="P98" s="307"/>
      <c r="Q98" s="307"/>
      <c r="R98" s="307"/>
    </row>
    <row r="99" spans="2:18" x14ac:dyDescent="0.25">
      <c r="B99" s="11"/>
      <c r="C99" s="11"/>
      <c r="D99" s="11"/>
      <c r="E99" s="11"/>
      <c r="F99" s="11"/>
      <c r="G99" s="11"/>
      <c r="H99" s="11"/>
      <c r="I99" s="11"/>
      <c r="J99" s="307"/>
      <c r="K99" s="307"/>
      <c r="L99" s="307"/>
      <c r="M99" s="307"/>
      <c r="N99" s="307"/>
      <c r="O99" s="307"/>
      <c r="P99" s="307"/>
      <c r="Q99" s="307"/>
      <c r="R99" s="307"/>
    </row>
    <row r="100" spans="2:18" x14ac:dyDescent="0.25">
      <c r="B100" s="11"/>
      <c r="C100" s="11"/>
      <c r="D100" s="11"/>
      <c r="E100" s="11"/>
      <c r="F100" s="11"/>
      <c r="G100" s="11"/>
      <c r="H100" s="11"/>
      <c r="I100" s="11"/>
      <c r="J100" s="307"/>
      <c r="K100" s="307"/>
      <c r="L100" s="307"/>
      <c r="M100" s="307"/>
      <c r="N100" s="307"/>
      <c r="O100" s="307"/>
      <c r="P100" s="307"/>
      <c r="Q100" s="307"/>
      <c r="R100" s="307"/>
    </row>
    <row r="101" spans="2:18" x14ac:dyDescent="0.25">
      <c r="B101" s="11"/>
      <c r="C101" s="11"/>
      <c r="D101" s="11"/>
      <c r="E101" s="11"/>
      <c r="F101" s="11"/>
      <c r="G101" s="11"/>
      <c r="H101" s="11"/>
      <c r="I101" s="11"/>
      <c r="J101" s="307"/>
      <c r="K101" s="307"/>
      <c r="L101" s="307"/>
      <c r="M101" s="307"/>
      <c r="N101" s="307"/>
      <c r="O101" s="307"/>
      <c r="P101" s="307"/>
      <c r="Q101" s="307"/>
      <c r="R101" s="307"/>
    </row>
    <row r="102" spans="2:18" x14ac:dyDescent="0.25">
      <c r="B102" s="11"/>
      <c r="C102" s="11"/>
      <c r="D102" s="11"/>
      <c r="E102" s="11"/>
      <c r="F102" s="11"/>
      <c r="G102" s="11"/>
      <c r="H102" s="11"/>
      <c r="I102" s="11"/>
      <c r="J102" s="307"/>
      <c r="K102" s="307"/>
      <c r="L102" s="307"/>
      <c r="M102" s="307"/>
      <c r="N102" s="307"/>
      <c r="O102" s="307"/>
      <c r="P102" s="307"/>
      <c r="Q102" s="307"/>
      <c r="R102" s="307"/>
    </row>
    <row r="103" spans="2:18" x14ac:dyDescent="0.25">
      <c r="B103" s="11"/>
      <c r="C103" s="11"/>
      <c r="D103" s="11"/>
      <c r="E103" s="11"/>
      <c r="F103" s="11"/>
      <c r="G103" s="11"/>
      <c r="H103" s="11"/>
      <c r="I103" s="11"/>
      <c r="J103" s="307"/>
      <c r="K103" s="307"/>
      <c r="L103" s="307"/>
      <c r="M103" s="307"/>
      <c r="N103" s="307"/>
      <c r="O103" s="307"/>
      <c r="P103" s="307"/>
      <c r="Q103" s="307"/>
      <c r="R103" s="307"/>
    </row>
    <row r="104" spans="2:18" x14ac:dyDescent="0.25">
      <c r="B104" s="11"/>
      <c r="C104" s="11"/>
      <c r="D104" s="11"/>
      <c r="E104" s="11"/>
      <c r="F104" s="11"/>
      <c r="G104" s="11"/>
      <c r="H104" s="11"/>
      <c r="I104" s="11"/>
      <c r="J104" s="307"/>
      <c r="K104" s="307"/>
      <c r="L104" s="307"/>
      <c r="M104" s="307"/>
      <c r="N104" s="307"/>
      <c r="O104" s="307"/>
      <c r="P104" s="307"/>
      <c r="Q104" s="307"/>
      <c r="R104" s="307"/>
    </row>
    <row r="105" spans="2:18" x14ac:dyDescent="0.25">
      <c r="B105" s="11"/>
      <c r="C105" s="11"/>
      <c r="D105" s="11"/>
      <c r="E105" s="11"/>
      <c r="F105" s="11"/>
      <c r="G105" s="11"/>
      <c r="H105" s="11"/>
      <c r="I105" s="11"/>
      <c r="J105" s="307"/>
      <c r="K105" s="307"/>
      <c r="L105" s="307"/>
      <c r="M105" s="307"/>
      <c r="N105" s="307"/>
      <c r="O105" s="307"/>
      <c r="P105" s="307"/>
      <c r="Q105" s="307"/>
      <c r="R105" s="307"/>
    </row>
    <row r="106" spans="2:18" x14ac:dyDescent="0.25">
      <c r="B106" s="11"/>
      <c r="C106" s="11"/>
      <c r="D106" s="11"/>
      <c r="E106" s="11"/>
      <c r="F106" s="11"/>
      <c r="G106" s="11"/>
      <c r="H106" s="11"/>
      <c r="I106" s="11"/>
      <c r="J106" s="307"/>
      <c r="K106" s="307"/>
      <c r="L106" s="307"/>
      <c r="M106" s="307"/>
      <c r="N106" s="307"/>
      <c r="O106" s="307"/>
      <c r="P106" s="307"/>
      <c r="Q106" s="307"/>
      <c r="R106" s="307"/>
    </row>
    <row r="107" spans="2:18" x14ac:dyDescent="0.25">
      <c r="B107" s="11"/>
      <c r="C107" s="11"/>
      <c r="D107" s="11"/>
      <c r="E107" s="11"/>
      <c r="F107" s="11"/>
      <c r="G107" s="11"/>
      <c r="H107" s="11"/>
      <c r="I107" s="11"/>
      <c r="J107" s="307"/>
      <c r="K107" s="307"/>
      <c r="L107" s="307"/>
      <c r="M107" s="307"/>
      <c r="N107" s="307"/>
      <c r="O107" s="307"/>
      <c r="P107" s="307"/>
      <c r="Q107" s="307"/>
      <c r="R107" s="307"/>
    </row>
    <row r="108" spans="2:18" x14ac:dyDescent="0.25">
      <c r="B108" s="11"/>
      <c r="C108" s="11"/>
      <c r="D108" s="11"/>
      <c r="E108" s="11"/>
      <c r="F108" s="11"/>
      <c r="G108" s="11"/>
      <c r="H108" s="11"/>
      <c r="I108" s="11"/>
      <c r="J108" s="307"/>
      <c r="K108" s="307"/>
      <c r="L108" s="307"/>
      <c r="M108" s="307"/>
      <c r="N108" s="307"/>
      <c r="O108" s="307"/>
      <c r="P108" s="307"/>
      <c r="Q108" s="307"/>
      <c r="R108" s="307"/>
    </row>
    <row r="109" spans="2:18" x14ac:dyDescent="0.25">
      <c r="B109" s="11"/>
      <c r="C109" s="11"/>
      <c r="D109" s="11"/>
      <c r="E109" s="11"/>
      <c r="F109" s="11"/>
      <c r="G109" s="11"/>
      <c r="H109" s="11"/>
      <c r="I109" s="11"/>
      <c r="J109" s="307"/>
      <c r="K109" s="307"/>
      <c r="L109" s="307"/>
      <c r="M109" s="307"/>
      <c r="N109" s="307"/>
      <c r="O109" s="307"/>
      <c r="P109" s="307"/>
      <c r="Q109" s="307"/>
      <c r="R109" s="307"/>
    </row>
    <row r="110" spans="2:18" x14ac:dyDescent="0.25">
      <c r="B110" s="11"/>
      <c r="C110" s="11"/>
      <c r="D110" s="11"/>
      <c r="E110" s="11"/>
      <c r="F110" s="11"/>
      <c r="G110" s="11"/>
      <c r="H110" s="11"/>
      <c r="I110" s="11"/>
      <c r="J110" s="307"/>
      <c r="K110" s="307"/>
      <c r="L110" s="307"/>
      <c r="M110" s="307"/>
      <c r="N110" s="307"/>
      <c r="O110" s="307"/>
      <c r="P110" s="307"/>
      <c r="Q110" s="307"/>
      <c r="R110" s="307"/>
    </row>
    <row r="111" spans="2:18" x14ac:dyDescent="0.25">
      <c r="B111" s="11"/>
      <c r="C111" s="11"/>
      <c r="D111" s="11"/>
      <c r="E111" s="11"/>
      <c r="F111" s="11"/>
      <c r="G111" s="11"/>
      <c r="H111" s="11"/>
      <c r="I111" s="11"/>
      <c r="J111" s="307"/>
      <c r="K111" s="307"/>
      <c r="L111" s="307"/>
      <c r="M111" s="307"/>
      <c r="N111" s="307"/>
      <c r="O111" s="307"/>
      <c r="P111" s="307"/>
      <c r="Q111" s="307"/>
      <c r="R111" s="307"/>
    </row>
    <row r="112" spans="2:18" x14ac:dyDescent="0.25">
      <c r="B112" s="11"/>
      <c r="C112" s="11"/>
      <c r="D112" s="11"/>
      <c r="E112" s="11"/>
      <c r="F112" s="11"/>
      <c r="G112" s="11"/>
      <c r="H112" s="11"/>
      <c r="I112" s="11"/>
      <c r="J112" s="307"/>
      <c r="K112" s="307"/>
      <c r="L112" s="307"/>
      <c r="M112" s="307"/>
      <c r="N112" s="307"/>
      <c r="O112" s="307"/>
      <c r="P112" s="307"/>
      <c r="Q112" s="307"/>
      <c r="R112" s="307"/>
    </row>
    <row r="113" spans="2:18" x14ac:dyDescent="0.25">
      <c r="B113" s="11"/>
      <c r="C113" s="11"/>
      <c r="D113" s="11"/>
      <c r="E113" s="11"/>
      <c r="F113" s="11"/>
      <c r="G113" s="11"/>
      <c r="H113" s="11"/>
      <c r="I113" s="11"/>
      <c r="J113" s="307"/>
      <c r="K113" s="307"/>
      <c r="L113" s="307"/>
      <c r="M113" s="307"/>
      <c r="N113" s="307"/>
      <c r="O113" s="307"/>
      <c r="P113" s="307"/>
      <c r="Q113" s="307"/>
      <c r="R113" s="307"/>
    </row>
    <row r="114" spans="2:18" x14ac:dyDescent="0.25">
      <c r="B114" s="11"/>
      <c r="C114" s="11"/>
      <c r="D114" s="11"/>
      <c r="E114" s="11"/>
      <c r="F114" s="11"/>
      <c r="G114" s="11"/>
      <c r="H114" s="11"/>
      <c r="I114" s="11"/>
      <c r="J114" s="307"/>
      <c r="K114" s="307"/>
      <c r="L114" s="307"/>
      <c r="M114" s="307"/>
      <c r="N114" s="307"/>
      <c r="O114" s="307"/>
      <c r="P114" s="307"/>
      <c r="Q114" s="307"/>
      <c r="R114" s="307"/>
    </row>
    <row r="115" spans="2:18" x14ac:dyDescent="0.25">
      <c r="B115" s="11"/>
      <c r="C115" s="11"/>
      <c r="D115" s="11"/>
      <c r="E115" s="11"/>
      <c r="F115" s="11"/>
      <c r="G115" s="11"/>
      <c r="H115" s="11"/>
      <c r="I115" s="11"/>
      <c r="J115" s="307"/>
      <c r="K115" s="307"/>
      <c r="L115" s="307"/>
      <c r="M115" s="307"/>
      <c r="N115" s="307"/>
      <c r="O115" s="307"/>
      <c r="P115" s="307"/>
      <c r="Q115" s="307"/>
      <c r="R115" s="307"/>
    </row>
    <row r="116" spans="2:18" x14ac:dyDescent="0.25">
      <c r="B116" s="11"/>
      <c r="C116" s="11"/>
      <c r="D116" s="11"/>
      <c r="E116" s="11"/>
      <c r="F116" s="11"/>
      <c r="G116" s="11"/>
      <c r="H116" s="11"/>
      <c r="I116" s="11"/>
      <c r="J116" s="307"/>
      <c r="K116" s="307"/>
      <c r="L116" s="307"/>
      <c r="M116" s="307"/>
      <c r="N116" s="307"/>
      <c r="O116" s="307"/>
      <c r="P116" s="307"/>
      <c r="Q116" s="307"/>
      <c r="R116" s="307"/>
    </row>
    <row r="117" spans="2:18" x14ac:dyDescent="0.25">
      <c r="B117" s="11"/>
      <c r="C117" s="11"/>
      <c r="D117" s="11"/>
      <c r="E117" s="11"/>
      <c r="F117" s="11"/>
      <c r="G117" s="11"/>
      <c r="H117" s="11"/>
      <c r="I117" s="11"/>
      <c r="J117" s="307"/>
      <c r="K117" s="307"/>
      <c r="L117" s="307"/>
      <c r="M117" s="307"/>
      <c r="N117" s="307"/>
      <c r="O117" s="307"/>
      <c r="P117" s="307"/>
      <c r="Q117" s="307"/>
      <c r="R117" s="307"/>
    </row>
    <row r="118" spans="2:18" x14ac:dyDescent="0.25">
      <c r="B118" s="11"/>
      <c r="C118" s="11"/>
      <c r="D118" s="11"/>
      <c r="E118" s="11"/>
      <c r="F118" s="11"/>
      <c r="G118" s="11"/>
      <c r="H118" s="11"/>
      <c r="I118" s="11"/>
      <c r="J118" s="307"/>
      <c r="K118" s="307"/>
      <c r="L118" s="307"/>
      <c r="M118" s="307"/>
      <c r="N118" s="307"/>
      <c r="O118" s="307"/>
      <c r="P118" s="307"/>
      <c r="Q118" s="307"/>
      <c r="R118" s="307"/>
    </row>
    <row r="119" spans="2:18" x14ac:dyDescent="0.25">
      <c r="B119" s="11"/>
      <c r="C119" s="11"/>
      <c r="D119" s="11"/>
      <c r="E119" s="11"/>
      <c r="F119" s="11"/>
      <c r="G119" s="11"/>
      <c r="H119" s="11"/>
      <c r="I119" s="11"/>
      <c r="J119" s="307"/>
      <c r="K119" s="307"/>
      <c r="L119" s="307"/>
      <c r="M119" s="307"/>
      <c r="N119" s="307"/>
      <c r="O119" s="307"/>
      <c r="P119" s="307"/>
      <c r="Q119" s="307"/>
      <c r="R119" s="307"/>
    </row>
    <row r="120" spans="2:18" x14ac:dyDescent="0.25">
      <c r="B120" s="11"/>
      <c r="C120" s="11"/>
      <c r="D120" s="11"/>
      <c r="E120" s="11"/>
      <c r="F120" s="11"/>
      <c r="G120" s="11"/>
      <c r="H120" s="11"/>
      <c r="I120" s="11"/>
      <c r="J120" s="307"/>
      <c r="K120" s="307"/>
      <c r="L120" s="307"/>
      <c r="M120" s="307"/>
      <c r="N120" s="307"/>
      <c r="O120" s="307"/>
      <c r="P120" s="307"/>
      <c r="Q120" s="307"/>
      <c r="R120" s="307"/>
    </row>
    <row r="121" spans="2:18" x14ac:dyDescent="0.25">
      <c r="B121" s="11"/>
      <c r="C121" s="11"/>
      <c r="D121" s="11"/>
      <c r="E121" s="11"/>
      <c r="F121" s="11"/>
      <c r="G121" s="11"/>
      <c r="H121" s="11"/>
      <c r="I121" s="11"/>
      <c r="J121" s="307"/>
      <c r="K121" s="307"/>
      <c r="L121" s="307"/>
      <c r="M121" s="307"/>
      <c r="N121" s="307"/>
      <c r="O121" s="307"/>
      <c r="P121" s="307"/>
      <c r="Q121" s="307"/>
      <c r="R121" s="307"/>
    </row>
    <row r="122" spans="2:18" x14ac:dyDescent="0.25">
      <c r="B122" s="11"/>
      <c r="C122" s="11"/>
      <c r="D122" s="11"/>
      <c r="E122" s="11"/>
      <c r="F122" s="11"/>
      <c r="G122" s="11"/>
      <c r="H122" s="11"/>
      <c r="I122" s="11"/>
      <c r="J122" s="307"/>
      <c r="K122" s="307"/>
      <c r="L122" s="307"/>
      <c r="M122" s="307"/>
      <c r="N122" s="307"/>
      <c r="O122" s="307"/>
      <c r="P122" s="307"/>
      <c r="Q122" s="307"/>
      <c r="R122" s="307"/>
    </row>
    <row r="123" spans="2:18" x14ac:dyDescent="0.25">
      <c r="B123" s="11"/>
      <c r="C123" s="11"/>
      <c r="D123" s="11"/>
      <c r="E123" s="11"/>
      <c r="F123" s="11"/>
      <c r="G123" s="11"/>
      <c r="H123" s="11"/>
      <c r="I123" s="11"/>
      <c r="J123" s="307"/>
      <c r="K123" s="307"/>
      <c r="L123" s="307"/>
      <c r="M123" s="307"/>
      <c r="N123" s="307"/>
      <c r="O123" s="307"/>
      <c r="P123" s="307"/>
      <c r="Q123" s="307"/>
      <c r="R123" s="307"/>
    </row>
    <row r="124" spans="2:18" x14ac:dyDescent="0.25">
      <c r="B124" s="11"/>
      <c r="C124" s="11"/>
      <c r="D124" s="11"/>
      <c r="E124" s="11"/>
      <c r="F124" s="11"/>
      <c r="G124" s="11"/>
      <c r="H124" s="11"/>
      <c r="I124" s="11"/>
      <c r="J124" s="307"/>
      <c r="K124" s="307"/>
      <c r="L124" s="307"/>
      <c r="M124" s="307"/>
      <c r="N124" s="307"/>
      <c r="O124" s="307"/>
      <c r="P124" s="307"/>
      <c r="Q124" s="307"/>
      <c r="R124" s="307"/>
    </row>
    <row r="125" spans="2:18" x14ac:dyDescent="0.25">
      <c r="B125" s="11"/>
      <c r="C125" s="11"/>
      <c r="D125" s="11"/>
      <c r="E125" s="11"/>
      <c r="F125" s="11"/>
      <c r="G125" s="11"/>
      <c r="H125" s="11"/>
      <c r="I125" s="11"/>
      <c r="J125" s="307"/>
      <c r="K125" s="307"/>
      <c r="L125" s="307"/>
      <c r="M125" s="307"/>
      <c r="N125" s="307"/>
      <c r="O125" s="307"/>
      <c r="P125" s="307"/>
      <c r="Q125" s="307"/>
      <c r="R125" s="307"/>
    </row>
    <row r="126" spans="2:18" x14ac:dyDescent="0.25">
      <c r="B126" s="11"/>
      <c r="C126" s="11"/>
      <c r="D126" s="11"/>
      <c r="E126" s="11"/>
      <c r="F126" s="11"/>
      <c r="G126" s="11"/>
      <c r="H126" s="11"/>
      <c r="I126" s="11"/>
      <c r="J126" s="307"/>
      <c r="K126" s="307"/>
      <c r="L126" s="307"/>
      <c r="M126" s="307"/>
      <c r="N126" s="307"/>
      <c r="O126" s="307"/>
      <c r="P126" s="307"/>
      <c r="Q126" s="307"/>
      <c r="R126" s="307"/>
    </row>
    <row r="127" spans="2:18" x14ac:dyDescent="0.25">
      <c r="B127" s="11"/>
      <c r="C127" s="11"/>
      <c r="D127" s="11"/>
      <c r="E127" s="11"/>
      <c r="F127" s="11"/>
      <c r="G127" s="11"/>
      <c r="H127" s="11"/>
      <c r="I127" s="11"/>
      <c r="J127" s="307"/>
      <c r="K127" s="307"/>
      <c r="L127" s="307"/>
      <c r="M127" s="307"/>
      <c r="N127" s="307"/>
      <c r="O127" s="307"/>
      <c r="P127" s="307"/>
      <c r="Q127" s="307"/>
      <c r="R127" s="307"/>
    </row>
    <row r="128" spans="2:18" x14ac:dyDescent="0.25">
      <c r="B128" s="222"/>
      <c r="C128" s="224"/>
      <c r="D128" s="222"/>
      <c r="E128" s="222"/>
      <c r="F128" s="222"/>
      <c r="G128" s="222"/>
      <c r="H128" s="222"/>
      <c r="I128" s="222"/>
      <c r="J128" s="223"/>
      <c r="K128" s="223"/>
      <c r="L128" s="223"/>
      <c r="M128" s="223"/>
      <c r="N128" s="223"/>
      <c r="O128" s="223"/>
      <c r="P128" s="223"/>
      <c r="Q128" s="223"/>
      <c r="R128" s="223"/>
    </row>
    <row r="129" spans="2:18" x14ac:dyDescent="0.25">
      <c r="B129" s="222"/>
      <c r="C129" s="224"/>
      <c r="D129" s="222"/>
      <c r="E129" s="222"/>
      <c r="F129" s="222"/>
      <c r="G129" s="222"/>
      <c r="H129" s="222"/>
      <c r="I129" s="222"/>
      <c r="J129" s="223"/>
      <c r="K129" s="223"/>
      <c r="L129" s="223"/>
      <c r="M129" s="223"/>
      <c r="N129" s="223"/>
      <c r="O129" s="223"/>
      <c r="P129" s="223"/>
      <c r="Q129" s="223"/>
      <c r="R129" s="223"/>
    </row>
    <row r="130" spans="2:18" x14ac:dyDescent="0.25">
      <c r="B130" s="222"/>
      <c r="C130" s="224"/>
      <c r="D130" s="222"/>
      <c r="E130" s="222"/>
      <c r="F130" s="222"/>
      <c r="G130" s="222"/>
      <c r="H130" s="222"/>
      <c r="I130" s="222"/>
      <c r="J130" s="223"/>
      <c r="K130" s="223"/>
      <c r="L130" s="223"/>
      <c r="M130" s="223"/>
      <c r="N130" s="223"/>
      <c r="O130" s="223"/>
      <c r="P130" s="223"/>
      <c r="Q130" s="223"/>
      <c r="R130" s="223"/>
    </row>
    <row r="131" spans="2:18" x14ac:dyDescent="0.25">
      <c r="B131" s="222"/>
      <c r="C131" s="224"/>
      <c r="D131" s="222"/>
      <c r="E131" s="222"/>
      <c r="F131" s="222"/>
      <c r="G131" s="222"/>
      <c r="H131" s="222"/>
      <c r="I131" s="222"/>
      <c r="J131" s="223"/>
      <c r="K131" s="223"/>
      <c r="L131" s="223"/>
      <c r="M131" s="223"/>
      <c r="N131" s="223"/>
      <c r="O131" s="223"/>
      <c r="P131" s="223"/>
      <c r="Q131" s="223"/>
      <c r="R131" s="223"/>
    </row>
    <row r="132" spans="2:18" x14ac:dyDescent="0.25">
      <c r="B132" s="222"/>
      <c r="C132" s="224"/>
      <c r="D132" s="222"/>
      <c r="E132" s="222"/>
      <c r="F132" s="222"/>
      <c r="G132" s="222"/>
      <c r="H132" s="222"/>
      <c r="I132" s="222"/>
      <c r="J132" s="223"/>
      <c r="K132" s="223"/>
      <c r="L132" s="223"/>
      <c r="M132" s="223"/>
      <c r="N132" s="223"/>
      <c r="O132" s="223"/>
      <c r="P132" s="223"/>
      <c r="Q132" s="223"/>
      <c r="R132" s="223"/>
    </row>
    <row r="133" spans="2:18" x14ac:dyDescent="0.25">
      <c r="B133" s="222"/>
      <c r="C133" s="224"/>
      <c r="D133" s="222"/>
      <c r="E133" s="222"/>
      <c r="F133" s="222"/>
      <c r="G133" s="222"/>
      <c r="H133" s="222"/>
      <c r="I133" s="222"/>
      <c r="J133" s="223"/>
      <c r="K133" s="223"/>
      <c r="L133" s="223"/>
      <c r="M133" s="223"/>
      <c r="N133" s="223"/>
      <c r="O133" s="223"/>
      <c r="P133" s="223"/>
      <c r="Q133" s="223"/>
      <c r="R133" s="223"/>
    </row>
    <row r="134" spans="2:18" x14ac:dyDescent="0.25">
      <c r="B134" s="222"/>
      <c r="C134" s="224"/>
      <c r="D134" s="222"/>
      <c r="E134" s="222"/>
      <c r="F134" s="222"/>
      <c r="G134" s="222"/>
      <c r="H134" s="222"/>
      <c r="I134" s="222"/>
      <c r="J134" s="223"/>
      <c r="K134" s="223"/>
      <c r="L134" s="223"/>
      <c r="M134" s="223"/>
      <c r="N134" s="223"/>
      <c r="O134" s="223"/>
      <c r="P134" s="223"/>
      <c r="Q134" s="223"/>
      <c r="R134" s="223"/>
    </row>
    <row r="135" spans="2:18" x14ac:dyDescent="0.25">
      <c r="B135" s="222"/>
      <c r="C135" s="224"/>
      <c r="D135" s="222"/>
      <c r="E135" s="222"/>
      <c r="F135" s="222"/>
      <c r="G135" s="222"/>
      <c r="H135" s="222"/>
      <c r="I135" s="222"/>
      <c r="J135" s="223"/>
      <c r="K135" s="223"/>
      <c r="L135" s="223"/>
      <c r="M135" s="223"/>
      <c r="N135" s="223"/>
      <c r="O135" s="223"/>
      <c r="P135" s="223"/>
      <c r="Q135" s="223"/>
      <c r="R135" s="223"/>
    </row>
    <row r="136" spans="2:18" x14ac:dyDescent="0.25">
      <c r="B136" s="222"/>
      <c r="C136" s="224"/>
      <c r="D136" s="222"/>
      <c r="E136" s="222"/>
      <c r="F136" s="222"/>
      <c r="G136" s="222"/>
      <c r="H136" s="222"/>
      <c r="I136" s="222"/>
      <c r="J136" s="223"/>
      <c r="K136" s="223"/>
      <c r="L136" s="223"/>
      <c r="M136" s="223"/>
      <c r="N136" s="223"/>
      <c r="O136" s="223"/>
      <c r="P136" s="223"/>
      <c r="Q136" s="223"/>
      <c r="R136" s="223"/>
    </row>
    <row r="137" spans="2:18" x14ac:dyDescent="0.25">
      <c r="B137" s="222"/>
      <c r="C137" s="224"/>
      <c r="D137" s="222"/>
      <c r="E137" s="222"/>
      <c r="F137" s="222"/>
      <c r="G137" s="222"/>
      <c r="H137" s="222"/>
      <c r="I137" s="222"/>
      <c r="J137" s="223"/>
      <c r="K137" s="223"/>
      <c r="L137" s="223"/>
      <c r="M137" s="223"/>
      <c r="N137" s="223"/>
      <c r="O137" s="223"/>
      <c r="P137" s="223"/>
      <c r="Q137" s="223"/>
      <c r="R137" s="223"/>
    </row>
    <row r="138" spans="2:18" x14ac:dyDescent="0.25">
      <c r="B138" s="222"/>
      <c r="C138" s="224"/>
      <c r="D138" s="222"/>
      <c r="E138" s="222"/>
      <c r="F138" s="222"/>
      <c r="G138" s="222"/>
      <c r="H138" s="222"/>
      <c r="I138" s="222"/>
      <c r="J138" s="223"/>
      <c r="K138" s="223"/>
      <c r="L138" s="223"/>
      <c r="M138" s="223"/>
      <c r="N138" s="223"/>
      <c r="O138" s="223"/>
      <c r="P138" s="223"/>
      <c r="Q138" s="223"/>
      <c r="R138" s="223"/>
    </row>
    <row r="139" spans="2:18" x14ac:dyDescent="0.25">
      <c r="B139" s="222"/>
      <c r="C139" s="224"/>
      <c r="D139" s="222"/>
      <c r="E139" s="222"/>
      <c r="F139" s="222"/>
      <c r="G139" s="222"/>
      <c r="H139" s="222"/>
      <c r="I139" s="222"/>
      <c r="J139" s="223"/>
      <c r="K139" s="223"/>
      <c r="L139" s="223"/>
      <c r="M139" s="223"/>
      <c r="N139" s="223"/>
      <c r="O139" s="223"/>
      <c r="P139" s="223"/>
      <c r="Q139" s="223"/>
      <c r="R139" s="223"/>
    </row>
    <row r="140" spans="2:18" x14ac:dyDescent="0.25">
      <c r="B140" s="222"/>
      <c r="C140" s="224"/>
      <c r="D140" s="222"/>
      <c r="E140" s="222"/>
      <c r="F140" s="222"/>
      <c r="G140" s="222"/>
      <c r="H140" s="222"/>
      <c r="I140" s="222"/>
      <c r="J140" s="223"/>
      <c r="K140" s="223"/>
      <c r="L140" s="223"/>
      <c r="M140" s="223"/>
      <c r="N140" s="223"/>
      <c r="O140" s="223"/>
      <c r="P140" s="223"/>
      <c r="Q140" s="223"/>
      <c r="R140" s="223"/>
    </row>
    <row r="141" spans="2:18" x14ac:dyDescent="0.25">
      <c r="B141" s="222"/>
      <c r="C141" s="224"/>
      <c r="D141" s="222"/>
      <c r="E141" s="222"/>
      <c r="F141" s="222"/>
      <c r="G141" s="222"/>
      <c r="H141" s="222"/>
      <c r="I141" s="222"/>
      <c r="J141" s="223"/>
      <c r="K141" s="223"/>
      <c r="L141" s="223"/>
      <c r="M141" s="223"/>
      <c r="N141" s="223"/>
      <c r="O141" s="223"/>
      <c r="P141" s="223"/>
      <c r="Q141" s="223"/>
      <c r="R141" s="223"/>
    </row>
    <row r="142" spans="2:18" x14ac:dyDescent="0.25">
      <c r="B142" s="222"/>
      <c r="C142" s="224"/>
      <c r="D142" s="222"/>
      <c r="E142" s="222"/>
      <c r="F142" s="222"/>
      <c r="G142" s="222"/>
      <c r="H142" s="222"/>
      <c r="I142" s="222"/>
      <c r="J142" s="223"/>
      <c r="K142" s="223"/>
      <c r="L142" s="223"/>
      <c r="M142" s="223"/>
      <c r="N142" s="223"/>
      <c r="O142" s="223"/>
      <c r="P142" s="223"/>
      <c r="Q142" s="223"/>
      <c r="R142" s="223"/>
    </row>
    <row r="143" spans="2:18" x14ac:dyDescent="0.25">
      <c r="B143" s="222"/>
      <c r="C143" s="224"/>
      <c r="D143" s="222"/>
      <c r="E143" s="222"/>
      <c r="F143" s="222"/>
      <c r="G143" s="222"/>
      <c r="H143" s="222"/>
      <c r="I143" s="222"/>
      <c r="J143" s="223"/>
      <c r="K143" s="223"/>
      <c r="L143" s="223"/>
      <c r="M143" s="223"/>
      <c r="N143" s="223"/>
      <c r="O143" s="223"/>
      <c r="P143" s="223"/>
      <c r="Q143" s="223"/>
      <c r="R143" s="223"/>
    </row>
    <row r="144" spans="2:18" x14ac:dyDescent="0.25">
      <c r="B144" s="222"/>
      <c r="C144" s="224"/>
      <c r="D144" s="222"/>
      <c r="E144" s="222"/>
      <c r="F144" s="222"/>
      <c r="G144" s="222"/>
      <c r="H144" s="222"/>
      <c r="I144" s="222"/>
      <c r="J144" s="223"/>
      <c r="K144" s="223"/>
      <c r="L144" s="223"/>
      <c r="M144" s="223"/>
      <c r="N144" s="223"/>
      <c r="O144" s="223"/>
      <c r="P144" s="223"/>
      <c r="Q144" s="223"/>
      <c r="R144" s="223"/>
    </row>
    <row r="145" spans="2:18" x14ac:dyDescent="0.25">
      <c r="B145" s="222"/>
      <c r="C145" s="224"/>
      <c r="D145" s="222"/>
      <c r="E145" s="222"/>
      <c r="F145" s="222"/>
      <c r="G145" s="222"/>
      <c r="H145" s="222"/>
      <c r="I145" s="222"/>
      <c r="J145" s="223"/>
      <c r="K145" s="223"/>
      <c r="L145" s="223"/>
      <c r="M145" s="223"/>
      <c r="N145" s="223"/>
      <c r="O145" s="223"/>
      <c r="P145" s="223"/>
      <c r="Q145" s="223"/>
      <c r="R145" s="223"/>
    </row>
    <row r="146" spans="2:18" x14ac:dyDescent="0.25">
      <c r="B146" s="222"/>
      <c r="C146" s="224"/>
      <c r="D146" s="222"/>
      <c r="E146" s="222"/>
      <c r="F146" s="222"/>
      <c r="G146" s="222"/>
      <c r="H146" s="222"/>
      <c r="I146" s="222"/>
      <c r="J146" s="223"/>
      <c r="K146" s="223"/>
      <c r="L146" s="223"/>
      <c r="M146" s="223"/>
      <c r="N146" s="223"/>
      <c r="O146" s="223"/>
      <c r="P146" s="223"/>
      <c r="Q146" s="223"/>
      <c r="R146" s="223"/>
    </row>
    <row r="147" spans="2:18" x14ac:dyDescent="0.25">
      <c r="B147" s="222"/>
      <c r="C147" s="224"/>
      <c r="D147" s="222"/>
      <c r="E147" s="222"/>
      <c r="F147" s="222"/>
      <c r="G147" s="222"/>
      <c r="H147" s="222"/>
      <c r="I147" s="222"/>
      <c r="J147" s="223"/>
      <c r="K147" s="223"/>
      <c r="L147" s="223"/>
      <c r="M147" s="223"/>
      <c r="N147" s="223"/>
      <c r="O147" s="223"/>
      <c r="P147" s="223"/>
      <c r="Q147" s="223"/>
      <c r="R147" s="223"/>
    </row>
    <row r="148" spans="2:18" x14ac:dyDescent="0.25">
      <c r="B148" s="222"/>
      <c r="C148" s="224"/>
      <c r="D148" s="222"/>
      <c r="E148" s="222"/>
      <c r="F148" s="222"/>
      <c r="G148" s="222"/>
      <c r="H148" s="222"/>
      <c r="I148" s="222"/>
      <c r="J148" s="223"/>
      <c r="K148" s="223"/>
      <c r="L148" s="223"/>
      <c r="M148" s="223"/>
      <c r="N148" s="223"/>
      <c r="O148" s="223"/>
      <c r="P148" s="223"/>
      <c r="Q148" s="223"/>
      <c r="R148" s="223"/>
    </row>
    <row r="149" spans="2:18" x14ac:dyDescent="0.25">
      <c r="B149" s="222"/>
      <c r="C149" s="224"/>
      <c r="D149" s="222"/>
      <c r="E149" s="222"/>
      <c r="F149" s="222"/>
      <c r="G149" s="222"/>
      <c r="H149" s="222"/>
      <c r="I149" s="222"/>
      <c r="J149" s="223"/>
      <c r="K149" s="223"/>
      <c r="L149" s="223"/>
      <c r="M149" s="223"/>
      <c r="N149" s="223"/>
      <c r="O149" s="223"/>
      <c r="P149" s="223"/>
      <c r="Q149" s="223"/>
      <c r="R149" s="223"/>
    </row>
    <row r="150" spans="2:18" x14ac:dyDescent="0.25">
      <c r="B150" s="222"/>
      <c r="C150" s="224"/>
      <c r="D150" s="222"/>
      <c r="E150" s="222"/>
      <c r="F150" s="222"/>
      <c r="G150" s="222"/>
      <c r="H150" s="222"/>
      <c r="I150" s="222"/>
      <c r="J150" s="223"/>
      <c r="K150" s="223"/>
      <c r="L150" s="223"/>
      <c r="M150" s="223"/>
      <c r="N150" s="223"/>
      <c r="O150" s="223"/>
      <c r="P150" s="223"/>
      <c r="Q150" s="223"/>
      <c r="R150" s="223"/>
    </row>
    <row r="151" spans="2:18" x14ac:dyDescent="0.25">
      <c r="B151" s="222"/>
      <c r="C151" s="224"/>
      <c r="D151" s="222"/>
      <c r="E151" s="222"/>
      <c r="F151" s="222"/>
      <c r="G151" s="222"/>
      <c r="H151" s="222"/>
      <c r="I151" s="222"/>
      <c r="J151" s="223"/>
      <c r="K151" s="223"/>
      <c r="L151" s="223"/>
      <c r="M151" s="223"/>
      <c r="N151" s="223"/>
      <c r="O151" s="223"/>
      <c r="P151" s="223"/>
      <c r="Q151" s="223"/>
      <c r="R151" s="223"/>
    </row>
    <row r="152" spans="2:18" x14ac:dyDescent="0.25">
      <c r="B152" s="222"/>
      <c r="C152" s="224"/>
      <c r="D152" s="222"/>
      <c r="E152" s="222"/>
      <c r="F152" s="222"/>
      <c r="G152" s="222"/>
      <c r="H152" s="222"/>
      <c r="I152" s="222"/>
      <c r="J152" s="223"/>
      <c r="K152" s="223"/>
      <c r="L152" s="223"/>
      <c r="M152" s="223"/>
      <c r="N152" s="223"/>
      <c r="O152" s="223"/>
      <c r="P152" s="223"/>
      <c r="Q152" s="223"/>
      <c r="R152" s="223"/>
    </row>
    <row r="153" spans="2:18" x14ac:dyDescent="0.25">
      <c r="B153" s="222"/>
      <c r="C153" s="224"/>
      <c r="D153" s="222"/>
      <c r="E153" s="222"/>
      <c r="F153" s="222"/>
      <c r="G153" s="222"/>
      <c r="H153" s="222"/>
      <c r="I153" s="222"/>
      <c r="J153" s="223"/>
      <c r="K153" s="223"/>
      <c r="L153" s="223"/>
      <c r="M153" s="223"/>
      <c r="N153" s="223"/>
      <c r="O153" s="223"/>
      <c r="P153" s="223"/>
      <c r="Q153" s="223"/>
      <c r="R153" s="223"/>
    </row>
    <row r="154" spans="2:18" x14ac:dyDescent="0.25">
      <c r="B154" s="222"/>
      <c r="C154" s="224"/>
      <c r="D154" s="222"/>
      <c r="E154" s="222"/>
      <c r="F154" s="222"/>
      <c r="G154" s="222"/>
      <c r="H154" s="222"/>
      <c r="I154" s="222"/>
      <c r="J154" s="223"/>
      <c r="K154" s="223"/>
      <c r="L154" s="223"/>
      <c r="M154" s="223"/>
      <c r="N154" s="223"/>
      <c r="O154" s="223"/>
      <c r="P154" s="223"/>
      <c r="Q154" s="223"/>
      <c r="R154" s="223"/>
    </row>
    <row r="155" spans="2:18" x14ac:dyDescent="0.25">
      <c r="B155" s="222"/>
      <c r="C155" s="224"/>
      <c r="D155" s="222"/>
      <c r="E155" s="222"/>
      <c r="F155" s="222"/>
      <c r="G155" s="222"/>
      <c r="H155" s="222"/>
      <c r="I155" s="222"/>
      <c r="J155" s="223"/>
      <c r="K155" s="223"/>
      <c r="L155" s="223"/>
      <c r="M155" s="223"/>
      <c r="N155" s="223"/>
      <c r="O155" s="223"/>
      <c r="P155" s="223"/>
      <c r="Q155" s="223"/>
      <c r="R155" s="223"/>
    </row>
    <row r="156" spans="2:18" x14ac:dyDescent="0.25">
      <c r="B156" s="222"/>
      <c r="C156" s="224"/>
      <c r="D156" s="222"/>
      <c r="E156" s="222"/>
      <c r="F156" s="222"/>
      <c r="G156" s="222"/>
      <c r="H156" s="222"/>
      <c r="I156" s="222"/>
      <c r="J156" s="223"/>
      <c r="K156" s="223"/>
      <c r="L156" s="223"/>
      <c r="M156" s="223"/>
      <c r="N156" s="223"/>
      <c r="O156" s="223"/>
      <c r="P156" s="223"/>
      <c r="Q156" s="223"/>
      <c r="R156" s="223"/>
    </row>
    <row r="157" spans="2:18" x14ac:dyDescent="0.25">
      <c r="B157" s="222"/>
      <c r="C157" s="224"/>
      <c r="D157" s="222"/>
      <c r="E157" s="222"/>
      <c r="F157" s="222"/>
      <c r="G157" s="222"/>
      <c r="H157" s="222"/>
      <c r="I157" s="222"/>
      <c r="J157" s="223"/>
      <c r="K157" s="223"/>
      <c r="L157" s="223"/>
      <c r="M157" s="223"/>
      <c r="N157" s="223"/>
      <c r="O157" s="223"/>
      <c r="P157" s="223"/>
      <c r="Q157" s="223"/>
      <c r="R157" s="223"/>
    </row>
    <row r="158" spans="2:18" x14ac:dyDescent="0.25">
      <c r="B158" s="222"/>
      <c r="C158" s="224"/>
      <c r="D158" s="222"/>
      <c r="E158" s="222"/>
      <c r="F158" s="222"/>
      <c r="G158" s="222"/>
      <c r="H158" s="222"/>
      <c r="I158" s="222"/>
      <c r="J158" s="223"/>
      <c r="K158" s="223"/>
      <c r="L158" s="223"/>
      <c r="M158" s="223"/>
      <c r="N158" s="223"/>
      <c r="O158" s="223"/>
      <c r="P158" s="223"/>
      <c r="Q158" s="223"/>
      <c r="R158" s="223"/>
    </row>
    <row r="159" spans="2:18" x14ac:dyDescent="0.25">
      <c r="B159" s="222"/>
      <c r="C159" s="224"/>
      <c r="D159" s="222"/>
      <c r="E159" s="222"/>
      <c r="F159" s="222"/>
      <c r="G159" s="222"/>
      <c r="H159" s="222"/>
      <c r="I159" s="222"/>
      <c r="J159" s="223"/>
      <c r="K159" s="223"/>
      <c r="L159" s="223"/>
      <c r="M159" s="223"/>
      <c r="N159" s="223"/>
      <c r="O159" s="223"/>
      <c r="P159" s="223"/>
      <c r="Q159" s="223"/>
      <c r="R159" s="223"/>
    </row>
    <row r="160" spans="2:18" x14ac:dyDescent="0.25">
      <c r="B160" s="222"/>
      <c r="C160" s="224"/>
      <c r="D160" s="222"/>
      <c r="E160" s="222"/>
      <c r="F160" s="222"/>
      <c r="G160" s="222"/>
      <c r="H160" s="222"/>
      <c r="I160" s="222"/>
      <c r="J160" s="223"/>
      <c r="K160" s="223"/>
      <c r="L160" s="223"/>
      <c r="M160" s="223"/>
      <c r="N160" s="223"/>
      <c r="O160" s="223"/>
      <c r="P160" s="223"/>
      <c r="Q160" s="223"/>
      <c r="R160" s="223"/>
    </row>
    <row r="161" spans="2:18" x14ac:dyDescent="0.25">
      <c r="B161" s="222"/>
      <c r="C161" s="224"/>
      <c r="D161" s="222"/>
      <c r="E161" s="222"/>
      <c r="F161" s="222"/>
      <c r="G161" s="222"/>
      <c r="H161" s="222"/>
      <c r="I161" s="222"/>
      <c r="J161" s="223"/>
      <c r="K161" s="223"/>
      <c r="L161" s="223"/>
      <c r="M161" s="223"/>
      <c r="N161" s="223"/>
      <c r="O161" s="223"/>
      <c r="P161" s="223"/>
      <c r="Q161" s="223"/>
      <c r="R161" s="223"/>
    </row>
    <row r="162" spans="2:18" x14ac:dyDescent="0.25">
      <c r="B162" s="222"/>
      <c r="C162" s="224"/>
      <c r="D162" s="222"/>
      <c r="E162" s="222"/>
      <c r="F162" s="222"/>
      <c r="G162" s="222"/>
      <c r="H162" s="222"/>
      <c r="I162" s="222"/>
      <c r="J162" s="223"/>
      <c r="K162" s="223"/>
      <c r="L162" s="223"/>
      <c r="M162" s="223"/>
      <c r="N162" s="223"/>
      <c r="O162" s="223"/>
      <c r="P162" s="223"/>
      <c r="Q162" s="223"/>
      <c r="R162" s="223"/>
    </row>
    <row r="163" spans="2:18" x14ac:dyDescent="0.25">
      <c r="B163" s="222"/>
      <c r="C163" s="224"/>
      <c r="D163" s="222"/>
      <c r="E163" s="222"/>
      <c r="F163" s="222"/>
      <c r="G163" s="222"/>
      <c r="H163" s="222"/>
      <c r="I163" s="222"/>
      <c r="J163" s="223"/>
      <c r="K163" s="223"/>
      <c r="L163" s="223"/>
      <c r="M163" s="223"/>
      <c r="N163" s="223"/>
      <c r="O163" s="223"/>
      <c r="P163" s="223"/>
      <c r="Q163" s="223"/>
      <c r="R163" s="223"/>
    </row>
    <row r="164" spans="2:18" x14ac:dyDescent="0.25">
      <c r="B164" s="222"/>
      <c r="C164" s="224"/>
      <c r="D164" s="222"/>
      <c r="E164" s="222"/>
      <c r="F164" s="222"/>
      <c r="G164" s="222"/>
      <c r="H164" s="222"/>
      <c r="I164" s="222"/>
      <c r="J164" s="223"/>
      <c r="K164" s="223"/>
      <c r="L164" s="223"/>
      <c r="M164" s="223"/>
      <c r="N164" s="223"/>
      <c r="O164" s="223"/>
      <c r="P164" s="223"/>
      <c r="Q164" s="223"/>
      <c r="R164" s="223"/>
    </row>
    <row r="165" spans="2:18" x14ac:dyDescent="0.25">
      <c r="B165" s="222"/>
      <c r="C165" s="224"/>
      <c r="D165" s="222"/>
      <c r="E165" s="222"/>
      <c r="F165" s="222"/>
      <c r="G165" s="222"/>
      <c r="H165" s="222"/>
      <c r="I165" s="222"/>
      <c r="J165" s="223"/>
      <c r="K165" s="223"/>
      <c r="L165" s="223"/>
      <c r="M165" s="223"/>
      <c r="N165" s="223"/>
      <c r="O165" s="223"/>
      <c r="P165" s="223"/>
      <c r="Q165" s="223"/>
      <c r="R165" s="223"/>
    </row>
    <row r="166" spans="2:18" x14ac:dyDescent="0.25">
      <c r="B166" s="222"/>
      <c r="C166" s="224"/>
      <c r="D166" s="222"/>
      <c r="E166" s="222"/>
      <c r="F166" s="222"/>
      <c r="G166" s="222"/>
      <c r="H166" s="222"/>
      <c r="I166" s="222"/>
      <c r="J166" s="223"/>
      <c r="K166" s="223"/>
      <c r="L166" s="223"/>
      <c r="M166" s="223"/>
      <c r="N166" s="223"/>
      <c r="O166" s="223"/>
      <c r="P166" s="223"/>
      <c r="Q166" s="223"/>
      <c r="R166" s="223"/>
    </row>
    <row r="167" spans="2:18" x14ac:dyDescent="0.25">
      <c r="B167" s="222"/>
      <c r="C167" s="224"/>
      <c r="D167" s="222"/>
      <c r="E167" s="222"/>
      <c r="F167" s="222"/>
      <c r="G167" s="222"/>
      <c r="H167" s="222"/>
      <c r="I167" s="222"/>
      <c r="J167" s="223"/>
      <c r="K167" s="223"/>
      <c r="L167" s="223"/>
      <c r="M167" s="223"/>
      <c r="N167" s="223"/>
      <c r="O167" s="223"/>
      <c r="P167" s="223"/>
      <c r="Q167" s="223"/>
      <c r="R167" s="223"/>
    </row>
    <row r="168" spans="2:18" x14ac:dyDescent="0.25">
      <c r="B168" s="222"/>
      <c r="C168" s="224"/>
      <c r="D168" s="222"/>
      <c r="E168" s="222"/>
      <c r="F168" s="222"/>
      <c r="G168" s="222"/>
      <c r="H168" s="222"/>
      <c r="I168" s="222"/>
      <c r="J168" s="223"/>
      <c r="K168" s="223"/>
      <c r="L168" s="223"/>
      <c r="M168" s="223"/>
      <c r="N168" s="223"/>
      <c r="O168" s="223"/>
      <c r="P168" s="223"/>
      <c r="Q168" s="223"/>
      <c r="R168" s="223"/>
    </row>
    <row r="169" spans="2:18" x14ac:dyDescent="0.25">
      <c r="B169" s="222"/>
      <c r="C169" s="224"/>
      <c r="D169" s="222"/>
      <c r="E169" s="222"/>
      <c r="F169" s="222"/>
      <c r="G169" s="222"/>
      <c r="H169" s="222"/>
      <c r="I169" s="222"/>
      <c r="J169" s="223"/>
      <c r="K169" s="223"/>
      <c r="L169" s="223"/>
      <c r="M169" s="223"/>
      <c r="N169" s="223"/>
      <c r="O169" s="223"/>
      <c r="P169" s="223"/>
      <c r="Q169" s="223"/>
      <c r="R169" s="223"/>
    </row>
    <row r="170" spans="2:18" x14ac:dyDescent="0.25">
      <c r="B170" s="222"/>
      <c r="C170" s="224"/>
      <c r="D170" s="222"/>
      <c r="E170" s="222"/>
      <c r="F170" s="222"/>
      <c r="G170" s="222"/>
      <c r="H170" s="222"/>
      <c r="I170" s="222"/>
      <c r="J170" s="223"/>
      <c r="K170" s="223"/>
      <c r="L170" s="223"/>
      <c r="M170" s="223"/>
      <c r="N170" s="223"/>
      <c r="O170" s="223"/>
      <c r="P170" s="223"/>
      <c r="Q170" s="223"/>
      <c r="R170" s="223"/>
    </row>
    <row r="171" spans="2:18" x14ac:dyDescent="0.25">
      <c r="B171" s="222"/>
      <c r="C171" s="224"/>
      <c r="D171" s="222"/>
      <c r="E171" s="222"/>
      <c r="F171" s="222"/>
      <c r="G171" s="222"/>
      <c r="H171" s="222"/>
      <c r="I171" s="222"/>
      <c r="J171" s="223"/>
      <c r="K171" s="223"/>
      <c r="L171" s="223"/>
      <c r="M171" s="223"/>
      <c r="N171" s="223"/>
      <c r="O171" s="223"/>
      <c r="P171" s="223"/>
      <c r="Q171" s="223"/>
      <c r="R171" s="223"/>
    </row>
    <row r="172" spans="2:18" x14ac:dyDescent="0.25">
      <c r="B172" s="222"/>
      <c r="C172" s="224"/>
      <c r="D172" s="222"/>
      <c r="E172" s="222"/>
      <c r="F172" s="222"/>
      <c r="G172" s="222"/>
      <c r="H172" s="222"/>
      <c r="I172" s="222"/>
      <c r="J172" s="223"/>
      <c r="K172" s="223"/>
      <c r="L172" s="223"/>
      <c r="M172" s="223"/>
      <c r="N172" s="223"/>
      <c r="O172" s="223"/>
      <c r="P172" s="223"/>
      <c r="Q172" s="223"/>
      <c r="R172" s="223"/>
    </row>
    <row r="173" spans="2:18" x14ac:dyDescent="0.25">
      <c r="B173" s="222"/>
      <c r="C173" s="224"/>
      <c r="D173" s="222"/>
      <c r="E173" s="222"/>
      <c r="F173" s="222"/>
      <c r="G173" s="222"/>
      <c r="H173" s="222"/>
      <c r="I173" s="222"/>
      <c r="J173" s="223"/>
      <c r="K173" s="223"/>
      <c r="L173" s="223"/>
      <c r="M173" s="223"/>
      <c r="N173" s="223"/>
      <c r="O173" s="223"/>
      <c r="P173" s="223"/>
      <c r="Q173" s="223"/>
      <c r="R173" s="223"/>
    </row>
    <row r="174" spans="2:18" x14ac:dyDescent="0.25">
      <c r="B174" s="222"/>
      <c r="C174" s="224"/>
      <c r="D174" s="222"/>
      <c r="E174" s="222"/>
      <c r="F174" s="222"/>
      <c r="G174" s="222"/>
      <c r="H174" s="222"/>
      <c r="I174" s="222"/>
      <c r="J174" s="223"/>
      <c r="K174" s="223"/>
      <c r="L174" s="223"/>
      <c r="M174" s="223"/>
      <c r="N174" s="223"/>
      <c r="O174" s="223"/>
      <c r="P174" s="223"/>
      <c r="Q174" s="223"/>
      <c r="R174" s="223"/>
    </row>
    <row r="175" spans="2:18" x14ac:dyDescent="0.25">
      <c r="B175" s="222"/>
      <c r="C175" s="224"/>
      <c r="D175" s="222"/>
      <c r="E175" s="222"/>
      <c r="F175" s="222"/>
      <c r="G175" s="222"/>
      <c r="H175" s="222"/>
      <c r="I175" s="222"/>
      <c r="J175" s="223"/>
      <c r="K175" s="223"/>
      <c r="L175" s="223"/>
      <c r="M175" s="223"/>
      <c r="N175" s="223"/>
      <c r="O175" s="223"/>
      <c r="P175" s="223"/>
      <c r="Q175" s="223"/>
      <c r="R175" s="223"/>
    </row>
    <row r="176" spans="2:18" x14ac:dyDescent="0.25">
      <c r="B176" s="222"/>
      <c r="C176" s="224"/>
      <c r="D176" s="222"/>
      <c r="E176" s="222"/>
      <c r="F176" s="222"/>
      <c r="G176" s="222"/>
      <c r="H176" s="222"/>
      <c r="I176" s="222"/>
      <c r="J176" s="223"/>
      <c r="K176" s="223"/>
      <c r="L176" s="223"/>
      <c r="M176" s="223"/>
      <c r="N176" s="223"/>
      <c r="O176" s="223"/>
      <c r="P176" s="223"/>
      <c r="Q176" s="223"/>
      <c r="R176" s="223"/>
    </row>
    <row r="177" spans="2:18" x14ac:dyDescent="0.25">
      <c r="B177" s="222"/>
      <c r="C177" s="224"/>
      <c r="D177" s="222"/>
      <c r="E177" s="222"/>
      <c r="F177" s="222"/>
      <c r="G177" s="222"/>
      <c r="H177" s="222"/>
      <c r="I177" s="222"/>
      <c r="J177" s="223"/>
      <c r="K177" s="223"/>
      <c r="L177" s="223"/>
      <c r="M177" s="223"/>
      <c r="N177" s="223"/>
      <c r="O177" s="223"/>
      <c r="P177" s="223"/>
      <c r="Q177" s="223"/>
      <c r="R177" s="223"/>
    </row>
    <row r="178" spans="2:18" x14ac:dyDescent="0.25">
      <c r="B178" s="222"/>
      <c r="C178" s="224"/>
      <c r="D178" s="222"/>
      <c r="E178" s="222"/>
      <c r="F178" s="222"/>
      <c r="G178" s="222"/>
      <c r="H178" s="222"/>
      <c r="I178" s="222"/>
      <c r="J178" s="223"/>
      <c r="K178" s="223"/>
      <c r="L178" s="223"/>
      <c r="M178" s="223"/>
      <c r="N178" s="223"/>
      <c r="O178" s="223"/>
      <c r="P178" s="223"/>
      <c r="Q178" s="223"/>
      <c r="R178" s="223"/>
    </row>
    <row r="179" spans="2:18" x14ac:dyDescent="0.25">
      <c r="B179" s="222"/>
      <c r="C179" s="224"/>
      <c r="D179" s="222"/>
      <c r="E179" s="222"/>
      <c r="F179" s="222"/>
      <c r="G179" s="222"/>
      <c r="H179" s="222"/>
      <c r="I179" s="222"/>
      <c r="J179" s="223"/>
      <c r="K179" s="223"/>
      <c r="L179" s="223"/>
      <c r="M179" s="223"/>
      <c r="N179" s="223"/>
      <c r="O179" s="223"/>
      <c r="P179" s="223"/>
      <c r="Q179" s="223"/>
      <c r="R179" s="223"/>
    </row>
    <row r="180" spans="2:18" x14ac:dyDescent="0.25">
      <c r="B180" s="222"/>
      <c r="C180" s="224"/>
      <c r="D180" s="222"/>
      <c r="E180" s="222"/>
      <c r="F180" s="222"/>
      <c r="G180" s="222"/>
      <c r="H180" s="222"/>
      <c r="I180" s="222"/>
      <c r="J180" s="223"/>
      <c r="K180" s="223"/>
      <c r="L180" s="223"/>
      <c r="M180" s="223"/>
      <c r="N180" s="223"/>
      <c r="O180" s="223"/>
      <c r="P180" s="223"/>
      <c r="Q180" s="223"/>
      <c r="R180" s="223"/>
    </row>
    <row r="181" spans="2:18" x14ac:dyDescent="0.25">
      <c r="B181" s="222"/>
      <c r="C181" s="224"/>
      <c r="D181" s="222"/>
      <c r="E181" s="222"/>
      <c r="F181" s="222"/>
      <c r="G181" s="222"/>
      <c r="H181" s="222"/>
      <c r="I181" s="222"/>
      <c r="J181" s="223"/>
      <c r="K181" s="223"/>
      <c r="L181" s="223"/>
      <c r="M181" s="223"/>
      <c r="N181" s="223"/>
      <c r="O181" s="223"/>
      <c r="P181" s="223"/>
      <c r="Q181" s="223"/>
      <c r="R181" s="223"/>
    </row>
    <row r="182" spans="2:18" x14ac:dyDescent="0.25">
      <c r="B182" s="222"/>
      <c r="C182" s="224"/>
      <c r="D182" s="222"/>
      <c r="E182" s="222"/>
      <c r="F182" s="222"/>
      <c r="G182" s="222"/>
      <c r="H182" s="222"/>
      <c r="I182" s="222"/>
      <c r="J182" s="223"/>
      <c r="K182" s="223"/>
      <c r="L182" s="223"/>
      <c r="M182" s="223"/>
      <c r="N182" s="223"/>
      <c r="O182" s="223"/>
      <c r="P182" s="223"/>
      <c r="Q182" s="223"/>
      <c r="R182" s="223"/>
    </row>
    <row r="183" spans="2:18" x14ac:dyDescent="0.25">
      <c r="B183" s="222"/>
      <c r="C183" s="224"/>
      <c r="D183" s="222"/>
      <c r="E183" s="222"/>
      <c r="F183" s="222"/>
      <c r="G183" s="222"/>
      <c r="H183" s="222"/>
      <c r="I183" s="222"/>
      <c r="J183" s="223"/>
      <c r="K183" s="223"/>
      <c r="L183" s="223"/>
      <c r="M183" s="223"/>
      <c r="N183" s="223"/>
      <c r="O183" s="223"/>
      <c r="P183" s="223"/>
      <c r="Q183" s="223"/>
      <c r="R183" s="223"/>
    </row>
    <row r="184" spans="2:18" x14ac:dyDescent="0.25">
      <c r="B184" s="222"/>
      <c r="C184" s="224"/>
      <c r="D184" s="222"/>
      <c r="E184" s="222"/>
      <c r="F184" s="222"/>
      <c r="G184" s="222"/>
      <c r="H184" s="222"/>
      <c r="I184" s="222"/>
      <c r="J184" s="223"/>
      <c r="K184" s="223"/>
      <c r="L184" s="223"/>
      <c r="M184" s="223"/>
      <c r="N184" s="223"/>
      <c r="O184" s="223"/>
      <c r="P184" s="223"/>
      <c r="Q184" s="223"/>
      <c r="R184" s="223"/>
    </row>
    <row r="185" spans="2:18" x14ac:dyDescent="0.25">
      <c r="B185" s="222"/>
      <c r="C185" s="224"/>
      <c r="D185" s="222"/>
      <c r="E185" s="222"/>
      <c r="F185" s="222"/>
      <c r="G185" s="222"/>
      <c r="H185" s="222"/>
      <c r="I185" s="222"/>
      <c r="J185" s="223"/>
      <c r="K185" s="223"/>
      <c r="L185" s="223"/>
      <c r="M185" s="223"/>
      <c r="N185" s="223"/>
      <c r="O185" s="223"/>
      <c r="P185" s="223"/>
      <c r="Q185" s="223"/>
      <c r="R185" s="223"/>
    </row>
    <row r="186" spans="2:18" x14ac:dyDescent="0.25">
      <c r="B186" s="222"/>
      <c r="C186" s="224"/>
      <c r="D186" s="222"/>
      <c r="E186" s="222"/>
      <c r="F186" s="222"/>
      <c r="G186" s="222"/>
      <c r="H186" s="222"/>
      <c r="I186" s="222"/>
      <c r="J186" s="223"/>
      <c r="K186" s="223"/>
      <c r="L186" s="223"/>
      <c r="M186" s="223"/>
      <c r="N186" s="223"/>
      <c r="O186" s="223"/>
      <c r="P186" s="223"/>
      <c r="Q186" s="223"/>
      <c r="R186" s="223"/>
    </row>
    <row r="187" spans="2:18" x14ac:dyDescent="0.25">
      <c r="B187" s="222"/>
      <c r="C187" s="224"/>
      <c r="D187" s="222"/>
      <c r="E187" s="222"/>
      <c r="F187" s="222"/>
      <c r="G187" s="222"/>
      <c r="H187" s="222"/>
      <c r="I187" s="222"/>
      <c r="J187" s="223"/>
      <c r="K187" s="223"/>
      <c r="L187" s="223"/>
      <c r="M187" s="223"/>
      <c r="N187" s="223"/>
      <c r="O187" s="223"/>
      <c r="P187" s="223"/>
      <c r="Q187" s="223"/>
      <c r="R187" s="223"/>
    </row>
    <row r="188" spans="2:18" x14ac:dyDescent="0.25">
      <c r="B188" s="222"/>
      <c r="C188" s="224"/>
      <c r="D188" s="222"/>
      <c r="E188" s="222"/>
      <c r="F188" s="222"/>
      <c r="G188" s="222"/>
      <c r="H188" s="222"/>
      <c r="I188" s="222"/>
      <c r="J188" s="223"/>
      <c r="K188" s="223"/>
      <c r="L188" s="223"/>
      <c r="M188" s="223"/>
      <c r="N188" s="223"/>
      <c r="O188" s="223"/>
      <c r="P188" s="223"/>
      <c r="Q188" s="223"/>
      <c r="R188" s="223"/>
    </row>
    <row r="189" spans="2:18" x14ac:dyDescent="0.25">
      <c r="B189" s="222"/>
      <c r="C189" s="224"/>
      <c r="D189" s="222"/>
      <c r="E189" s="222"/>
      <c r="F189" s="222"/>
      <c r="G189" s="222"/>
      <c r="H189" s="222"/>
      <c r="I189" s="222"/>
      <c r="J189" s="223"/>
      <c r="K189" s="223"/>
      <c r="L189" s="223"/>
      <c r="M189" s="223"/>
      <c r="N189" s="223"/>
      <c r="O189" s="223"/>
      <c r="P189" s="223"/>
      <c r="Q189" s="223"/>
      <c r="R189" s="223"/>
    </row>
    <row r="190" spans="2:18" x14ac:dyDescent="0.25">
      <c r="B190" s="222"/>
      <c r="C190" s="224"/>
      <c r="D190" s="222"/>
      <c r="E190" s="222"/>
      <c r="F190" s="222"/>
      <c r="G190" s="222"/>
      <c r="H190" s="222"/>
      <c r="I190" s="222"/>
      <c r="J190" s="223"/>
      <c r="K190" s="223"/>
      <c r="L190" s="223"/>
      <c r="M190" s="223"/>
      <c r="N190" s="223"/>
      <c r="O190" s="223"/>
      <c r="P190" s="223"/>
      <c r="Q190" s="223"/>
      <c r="R190" s="223"/>
    </row>
    <row r="191" spans="2:18" x14ac:dyDescent="0.25">
      <c r="B191" s="222"/>
      <c r="C191" s="224"/>
      <c r="D191" s="222"/>
      <c r="E191" s="222"/>
      <c r="F191" s="222"/>
      <c r="G191" s="222"/>
      <c r="H191" s="222"/>
      <c r="I191" s="222"/>
      <c r="J191" s="223"/>
      <c r="K191" s="223"/>
      <c r="L191" s="223"/>
      <c r="M191" s="223"/>
      <c r="N191" s="223"/>
      <c r="O191" s="223"/>
      <c r="P191" s="223"/>
      <c r="Q191" s="223"/>
      <c r="R191" s="223"/>
    </row>
    <row r="192" spans="2:18" x14ac:dyDescent="0.25">
      <c r="B192" s="222"/>
      <c r="C192" s="224"/>
      <c r="D192" s="222"/>
      <c r="E192" s="222"/>
      <c r="F192" s="222"/>
      <c r="G192" s="222"/>
      <c r="H192" s="222"/>
      <c r="I192" s="222"/>
      <c r="J192" s="223"/>
      <c r="K192" s="223"/>
      <c r="L192" s="223"/>
      <c r="M192" s="223"/>
      <c r="N192" s="223"/>
      <c r="O192" s="223"/>
      <c r="P192" s="223"/>
      <c r="Q192" s="223"/>
      <c r="R192" s="223"/>
    </row>
    <row r="193" spans="2:18" x14ac:dyDescent="0.25">
      <c r="B193" s="222"/>
      <c r="C193" s="224"/>
      <c r="D193" s="222"/>
      <c r="E193" s="222"/>
      <c r="F193" s="222"/>
      <c r="G193" s="222"/>
      <c r="H193" s="222"/>
      <c r="I193" s="222"/>
      <c r="J193" s="223"/>
      <c r="K193" s="223"/>
      <c r="L193" s="223"/>
      <c r="M193" s="223"/>
      <c r="N193" s="223"/>
      <c r="O193" s="223"/>
      <c r="P193" s="223"/>
      <c r="Q193" s="223"/>
      <c r="R193" s="223"/>
    </row>
    <row r="194" spans="2:18" x14ac:dyDescent="0.25">
      <c r="B194" s="222"/>
      <c r="C194" s="224"/>
      <c r="D194" s="222"/>
      <c r="E194" s="222"/>
      <c r="F194" s="222"/>
      <c r="G194" s="222"/>
      <c r="H194" s="222"/>
      <c r="I194" s="222"/>
      <c r="J194" s="223"/>
      <c r="K194" s="223"/>
      <c r="L194" s="223"/>
      <c r="M194" s="223"/>
      <c r="N194" s="223"/>
      <c r="O194" s="223"/>
      <c r="P194" s="223"/>
      <c r="Q194" s="223"/>
      <c r="R194" s="223"/>
    </row>
    <row r="195" spans="2:18" x14ac:dyDescent="0.25">
      <c r="B195" s="222"/>
      <c r="C195" s="224"/>
      <c r="D195" s="222"/>
      <c r="E195" s="222"/>
      <c r="F195" s="222"/>
      <c r="G195" s="222"/>
      <c r="H195" s="222"/>
      <c r="I195" s="222"/>
      <c r="J195" s="223"/>
      <c r="K195" s="223"/>
      <c r="L195" s="223"/>
      <c r="M195" s="223"/>
      <c r="N195" s="223"/>
      <c r="O195" s="223"/>
      <c r="P195" s="223"/>
      <c r="Q195" s="223"/>
      <c r="R195" s="223"/>
    </row>
    <row r="196" spans="2:18" x14ac:dyDescent="0.25">
      <c r="B196" s="222"/>
      <c r="C196" s="224"/>
      <c r="D196" s="222"/>
      <c r="E196" s="222"/>
      <c r="F196" s="222"/>
      <c r="G196" s="222"/>
      <c r="H196" s="222"/>
      <c r="I196" s="222"/>
      <c r="J196" s="223"/>
      <c r="K196" s="223"/>
      <c r="L196" s="223"/>
      <c r="M196" s="223"/>
      <c r="N196" s="223"/>
      <c r="O196" s="223"/>
      <c r="P196" s="223"/>
      <c r="Q196" s="223"/>
      <c r="R196" s="223"/>
    </row>
    <row r="197" spans="2:18" x14ac:dyDescent="0.25">
      <c r="B197" s="222"/>
      <c r="C197" s="224"/>
      <c r="D197" s="222"/>
      <c r="E197" s="222"/>
      <c r="F197" s="222"/>
      <c r="G197" s="222"/>
      <c r="H197" s="222"/>
      <c r="I197" s="222"/>
      <c r="J197" s="223"/>
      <c r="K197" s="223"/>
      <c r="L197" s="223"/>
      <c r="M197" s="223"/>
      <c r="N197" s="223"/>
      <c r="O197" s="223"/>
      <c r="P197" s="223"/>
      <c r="Q197" s="223"/>
      <c r="R197" s="223"/>
    </row>
    <row r="198" spans="2:18" x14ac:dyDescent="0.25">
      <c r="B198" s="222"/>
      <c r="C198" s="224"/>
      <c r="D198" s="222"/>
      <c r="E198" s="222"/>
      <c r="F198" s="222"/>
      <c r="G198" s="222"/>
      <c r="H198" s="222"/>
      <c r="I198" s="222"/>
      <c r="J198" s="223"/>
      <c r="K198" s="223"/>
      <c r="L198" s="223"/>
      <c r="M198" s="223"/>
      <c r="N198" s="223"/>
      <c r="O198" s="223"/>
      <c r="P198" s="223"/>
      <c r="Q198" s="223"/>
      <c r="R198" s="223"/>
    </row>
    <row r="199" spans="2:18" x14ac:dyDescent="0.25">
      <c r="B199" s="222"/>
      <c r="C199" s="224"/>
      <c r="D199" s="222"/>
      <c r="E199" s="222"/>
      <c r="F199" s="222"/>
      <c r="G199" s="222"/>
      <c r="H199" s="222"/>
      <c r="I199" s="222"/>
      <c r="J199" s="223"/>
      <c r="K199" s="223"/>
      <c r="L199" s="223"/>
      <c r="M199" s="223"/>
      <c r="N199" s="223"/>
      <c r="O199" s="223"/>
      <c r="P199" s="223"/>
      <c r="Q199" s="223"/>
      <c r="R199" s="223"/>
    </row>
    <row r="200" spans="2:18" x14ac:dyDescent="0.25">
      <c r="B200" s="222"/>
      <c r="C200" s="224"/>
      <c r="D200" s="222"/>
      <c r="E200" s="222"/>
      <c r="F200" s="222"/>
      <c r="G200" s="222"/>
      <c r="H200" s="222"/>
      <c r="I200" s="222"/>
      <c r="J200" s="223"/>
      <c r="K200" s="223"/>
      <c r="L200" s="223"/>
      <c r="M200" s="223"/>
      <c r="N200" s="223"/>
      <c r="O200" s="223"/>
      <c r="P200" s="223"/>
      <c r="Q200" s="223"/>
      <c r="R200" s="223"/>
    </row>
    <row r="201" spans="2:18" x14ac:dyDescent="0.25">
      <c r="B201" s="222"/>
      <c r="C201" s="224"/>
      <c r="D201" s="222"/>
      <c r="E201" s="222"/>
      <c r="F201" s="222"/>
      <c r="G201" s="222"/>
      <c r="H201" s="222"/>
      <c r="I201" s="222"/>
      <c r="J201" s="223"/>
      <c r="K201" s="223"/>
      <c r="L201" s="223"/>
      <c r="M201" s="223"/>
      <c r="N201" s="223"/>
      <c r="O201" s="223"/>
      <c r="P201" s="223"/>
      <c r="Q201" s="223"/>
      <c r="R201" s="223"/>
    </row>
    <row r="202" spans="2:18" x14ac:dyDescent="0.25">
      <c r="B202" s="222"/>
      <c r="C202" s="224"/>
      <c r="D202" s="222"/>
      <c r="E202" s="222"/>
      <c r="F202" s="222"/>
      <c r="G202" s="222"/>
      <c r="H202" s="222"/>
      <c r="I202" s="222"/>
      <c r="J202" s="223"/>
      <c r="K202" s="223"/>
      <c r="L202" s="223"/>
      <c r="M202" s="223"/>
      <c r="N202" s="223"/>
      <c r="O202" s="223"/>
      <c r="P202" s="223"/>
      <c r="Q202" s="223"/>
      <c r="R202" s="223"/>
    </row>
    <row r="203" spans="2:18" x14ac:dyDescent="0.25">
      <c r="B203" s="222"/>
      <c r="C203" s="224"/>
      <c r="D203" s="222"/>
      <c r="E203" s="222"/>
      <c r="F203" s="222"/>
      <c r="G203" s="222"/>
      <c r="H203" s="222"/>
      <c r="I203" s="222"/>
      <c r="J203" s="223"/>
      <c r="K203" s="223"/>
      <c r="L203" s="223"/>
      <c r="M203" s="223"/>
      <c r="N203" s="223"/>
      <c r="O203" s="223"/>
      <c r="P203" s="223"/>
      <c r="Q203" s="223"/>
      <c r="R203" s="223"/>
    </row>
    <row r="204" spans="2:18" x14ac:dyDescent="0.25">
      <c r="B204" s="222"/>
      <c r="C204" s="224"/>
      <c r="D204" s="222"/>
      <c r="E204" s="222"/>
      <c r="F204" s="222"/>
      <c r="G204" s="222"/>
      <c r="H204" s="222"/>
      <c r="I204" s="222"/>
      <c r="J204" s="223"/>
      <c r="K204" s="223"/>
      <c r="L204" s="223"/>
      <c r="M204" s="223"/>
      <c r="N204" s="223"/>
      <c r="O204" s="223"/>
      <c r="P204" s="223"/>
      <c r="Q204" s="223"/>
      <c r="R204" s="223"/>
    </row>
    <row r="205" spans="2:18" x14ac:dyDescent="0.25">
      <c r="B205" s="222"/>
      <c r="C205" s="224"/>
      <c r="D205" s="222"/>
      <c r="E205" s="222"/>
      <c r="F205" s="222"/>
      <c r="G205" s="222"/>
      <c r="H205" s="222"/>
      <c r="I205" s="222"/>
      <c r="J205" s="223"/>
      <c r="K205" s="223"/>
      <c r="L205" s="223"/>
      <c r="M205" s="223"/>
      <c r="N205" s="223"/>
      <c r="O205" s="223"/>
      <c r="P205" s="223"/>
      <c r="Q205" s="223"/>
      <c r="R205" s="223"/>
    </row>
    <row r="206" spans="2:18" x14ac:dyDescent="0.25">
      <c r="B206" s="222"/>
      <c r="C206" s="224"/>
      <c r="D206" s="222"/>
      <c r="E206" s="222"/>
      <c r="F206" s="222"/>
      <c r="G206" s="222"/>
      <c r="H206" s="222"/>
      <c r="I206" s="222"/>
      <c r="J206" s="223"/>
      <c r="K206" s="223"/>
      <c r="L206" s="223"/>
      <c r="M206" s="223"/>
      <c r="N206" s="223"/>
      <c r="O206" s="223"/>
      <c r="P206" s="223"/>
      <c r="Q206" s="223"/>
      <c r="R206" s="223"/>
    </row>
    <row r="207" spans="2:18" x14ac:dyDescent="0.25">
      <c r="B207" s="222"/>
      <c r="C207" s="224"/>
      <c r="D207" s="222"/>
      <c r="E207" s="222"/>
      <c r="F207" s="222"/>
      <c r="G207" s="222"/>
      <c r="H207" s="222"/>
      <c r="I207" s="222"/>
      <c r="J207" s="223"/>
      <c r="K207" s="223"/>
      <c r="L207" s="223"/>
      <c r="M207" s="223"/>
      <c r="N207" s="223"/>
      <c r="O207" s="223"/>
      <c r="P207" s="223"/>
      <c r="Q207" s="223"/>
      <c r="R207" s="223"/>
    </row>
    <row r="208" spans="2:18" x14ac:dyDescent="0.25">
      <c r="B208" s="222"/>
      <c r="C208" s="224"/>
      <c r="D208" s="222"/>
      <c r="E208" s="222"/>
      <c r="F208" s="222"/>
      <c r="G208" s="222"/>
      <c r="H208" s="222"/>
      <c r="I208" s="222"/>
      <c r="J208" s="223"/>
      <c r="K208" s="223"/>
      <c r="L208" s="223"/>
      <c r="M208" s="223"/>
      <c r="N208" s="223"/>
      <c r="O208" s="223"/>
      <c r="P208" s="223"/>
      <c r="Q208" s="223"/>
      <c r="R208" s="223"/>
    </row>
    <row r="209" spans="2:18" x14ac:dyDescent="0.25">
      <c r="B209" s="222"/>
      <c r="C209" s="224"/>
      <c r="D209" s="222"/>
      <c r="E209" s="222"/>
      <c r="F209" s="222"/>
      <c r="G209" s="222"/>
      <c r="H209" s="222"/>
      <c r="I209" s="222"/>
      <c r="J209" s="223"/>
      <c r="K209" s="223"/>
      <c r="L209" s="223"/>
      <c r="M209" s="223"/>
      <c r="N209" s="223"/>
      <c r="O209" s="223"/>
      <c r="P209" s="223"/>
      <c r="Q209" s="223"/>
      <c r="R209" s="223"/>
    </row>
    <row r="210" spans="2:18" x14ac:dyDescent="0.25">
      <c r="B210" s="222"/>
      <c r="C210" s="224"/>
      <c r="D210" s="222"/>
      <c r="E210" s="222"/>
      <c r="F210" s="222"/>
      <c r="G210" s="222"/>
      <c r="H210" s="222"/>
      <c r="I210" s="222"/>
      <c r="J210" s="223"/>
      <c r="K210" s="223"/>
      <c r="L210" s="223"/>
      <c r="M210" s="223"/>
      <c r="N210" s="223"/>
      <c r="O210" s="223"/>
      <c r="P210" s="223"/>
      <c r="Q210" s="223"/>
      <c r="R210" s="223"/>
    </row>
    <row r="211" spans="2:18" x14ac:dyDescent="0.25">
      <c r="B211" s="222"/>
      <c r="C211" s="224"/>
      <c r="D211" s="222"/>
      <c r="E211" s="222"/>
      <c r="F211" s="222"/>
      <c r="G211" s="222"/>
      <c r="H211" s="222"/>
      <c r="I211" s="222"/>
      <c r="J211" s="223"/>
      <c r="K211" s="223"/>
      <c r="L211" s="223"/>
      <c r="M211" s="223"/>
      <c r="N211" s="223"/>
      <c r="O211" s="223"/>
      <c r="P211" s="223"/>
      <c r="Q211" s="223"/>
      <c r="R211" s="223"/>
    </row>
    <row r="212" spans="2:18" x14ac:dyDescent="0.25">
      <c r="B212" s="222"/>
      <c r="C212" s="224"/>
      <c r="D212" s="222"/>
      <c r="E212" s="222"/>
      <c r="F212" s="222"/>
      <c r="G212" s="222"/>
      <c r="H212" s="222"/>
      <c r="I212" s="222"/>
      <c r="J212" s="223"/>
      <c r="K212" s="223"/>
      <c r="L212" s="223"/>
      <c r="M212" s="223"/>
      <c r="N212" s="223"/>
      <c r="O212" s="223"/>
      <c r="P212" s="223"/>
      <c r="Q212" s="223"/>
      <c r="R212" s="223"/>
    </row>
    <row r="213" spans="2:18" x14ac:dyDescent="0.25">
      <c r="B213" s="222"/>
      <c r="C213" s="224"/>
      <c r="D213" s="222"/>
      <c r="E213" s="222"/>
      <c r="F213" s="222"/>
      <c r="G213" s="222"/>
      <c r="H213" s="222"/>
      <c r="I213" s="222"/>
      <c r="J213" s="223"/>
      <c r="K213" s="223"/>
      <c r="L213" s="223"/>
      <c r="M213" s="223"/>
      <c r="N213" s="223"/>
      <c r="O213" s="223"/>
      <c r="P213" s="223"/>
      <c r="Q213" s="223"/>
      <c r="R213" s="223"/>
    </row>
    <row r="214" spans="2:18" x14ac:dyDescent="0.25">
      <c r="B214" s="222"/>
      <c r="C214" s="224"/>
      <c r="D214" s="222"/>
      <c r="E214" s="222"/>
      <c r="F214" s="222"/>
      <c r="G214" s="222"/>
      <c r="H214" s="222"/>
      <c r="I214" s="222"/>
      <c r="J214" s="223"/>
      <c r="K214" s="223"/>
      <c r="L214" s="223"/>
      <c r="M214" s="223"/>
      <c r="N214" s="223"/>
      <c r="O214" s="223"/>
      <c r="P214" s="223"/>
      <c r="Q214" s="223"/>
      <c r="R214" s="223"/>
    </row>
    <row r="215" spans="2:18" x14ac:dyDescent="0.25">
      <c r="B215" s="222"/>
      <c r="C215" s="224"/>
      <c r="D215" s="222"/>
      <c r="E215" s="222"/>
      <c r="F215" s="222"/>
      <c r="G215" s="222"/>
      <c r="H215" s="222"/>
      <c r="I215" s="222"/>
      <c r="J215" s="223"/>
      <c r="K215" s="223"/>
      <c r="L215" s="223"/>
      <c r="M215" s="223"/>
      <c r="N215" s="223"/>
      <c r="O215" s="223"/>
      <c r="P215" s="223"/>
      <c r="Q215" s="223"/>
      <c r="R215" s="223"/>
    </row>
    <row r="216" spans="2:18" x14ac:dyDescent="0.25">
      <c r="B216" s="222"/>
      <c r="C216" s="224"/>
      <c r="D216" s="222"/>
      <c r="E216" s="222"/>
      <c r="F216" s="222"/>
      <c r="G216" s="222"/>
      <c r="H216" s="222"/>
      <c r="I216" s="222"/>
      <c r="J216" s="223"/>
      <c r="K216" s="223"/>
      <c r="L216" s="223"/>
      <c r="M216" s="223"/>
      <c r="N216" s="223"/>
      <c r="O216" s="223"/>
      <c r="P216" s="223"/>
      <c r="Q216" s="223"/>
      <c r="R216" s="223"/>
    </row>
    <row r="217" spans="2:18" x14ac:dyDescent="0.25">
      <c r="B217" s="222"/>
      <c r="C217" s="224"/>
      <c r="D217" s="222"/>
      <c r="E217" s="222"/>
      <c r="F217" s="222"/>
      <c r="G217" s="222"/>
      <c r="H217" s="222"/>
      <c r="I217" s="222"/>
      <c r="J217" s="223"/>
      <c r="K217" s="223"/>
      <c r="L217" s="223"/>
      <c r="M217" s="223"/>
      <c r="N217" s="223"/>
      <c r="O217" s="223"/>
      <c r="P217" s="223"/>
      <c r="Q217" s="223"/>
      <c r="R217" s="223"/>
    </row>
    <row r="218" spans="2:18" x14ac:dyDescent="0.25">
      <c r="B218" s="222"/>
      <c r="C218" s="224"/>
      <c r="D218" s="222"/>
      <c r="E218" s="222"/>
      <c r="F218" s="222"/>
      <c r="G218" s="222"/>
      <c r="H218" s="222"/>
      <c r="I218" s="222"/>
      <c r="J218" s="223"/>
      <c r="K218" s="223"/>
      <c r="L218" s="223"/>
      <c r="M218" s="223"/>
      <c r="N218" s="223"/>
      <c r="O218" s="223"/>
      <c r="P218" s="223"/>
      <c r="Q218" s="223"/>
      <c r="R218" s="223"/>
    </row>
    <row r="219" spans="2:18" x14ac:dyDescent="0.25">
      <c r="B219" s="222"/>
      <c r="C219" s="224"/>
      <c r="D219" s="222"/>
      <c r="E219" s="222"/>
      <c r="F219" s="222"/>
      <c r="G219" s="222"/>
      <c r="H219" s="222"/>
      <c r="I219" s="222"/>
      <c r="J219" s="223"/>
      <c r="K219" s="223"/>
      <c r="L219" s="223"/>
      <c r="M219" s="223"/>
      <c r="N219" s="223"/>
      <c r="O219" s="223"/>
      <c r="P219" s="223"/>
      <c r="Q219" s="223"/>
      <c r="R219" s="223"/>
    </row>
    <row r="220" spans="2:18" x14ac:dyDescent="0.25">
      <c r="B220" s="222"/>
      <c r="C220" s="224"/>
      <c r="D220" s="222"/>
      <c r="E220" s="222"/>
      <c r="F220" s="222"/>
      <c r="G220" s="222"/>
      <c r="H220" s="222"/>
      <c r="I220" s="222"/>
      <c r="J220" s="223"/>
      <c r="K220" s="223"/>
      <c r="L220" s="223"/>
      <c r="M220" s="223"/>
      <c r="N220" s="223"/>
      <c r="O220" s="223"/>
      <c r="P220" s="223"/>
      <c r="Q220" s="223"/>
      <c r="R220" s="223"/>
    </row>
    <row r="221" spans="2:18" x14ac:dyDescent="0.25">
      <c r="B221" s="222"/>
      <c r="C221" s="224"/>
      <c r="D221" s="222"/>
      <c r="E221" s="222"/>
      <c r="F221" s="222"/>
      <c r="G221" s="222"/>
      <c r="H221" s="222"/>
      <c r="I221" s="222"/>
      <c r="J221" s="223"/>
      <c r="K221" s="223"/>
      <c r="L221" s="223"/>
      <c r="M221" s="223"/>
      <c r="N221" s="223"/>
      <c r="O221" s="223"/>
      <c r="P221" s="223"/>
      <c r="Q221" s="223"/>
      <c r="R221" s="223"/>
    </row>
    <row r="222" spans="2:18" x14ac:dyDescent="0.25">
      <c r="B222" s="222"/>
      <c r="C222" s="224"/>
      <c r="D222" s="222"/>
      <c r="E222" s="222"/>
      <c r="F222" s="222"/>
      <c r="G222" s="222"/>
      <c r="H222" s="222"/>
      <c r="I222" s="222"/>
      <c r="J222" s="223"/>
      <c r="K222" s="223"/>
      <c r="L222" s="223"/>
      <c r="M222" s="223"/>
      <c r="N222" s="223"/>
      <c r="O222" s="223"/>
      <c r="P222" s="223"/>
      <c r="Q222" s="223"/>
      <c r="R222" s="223"/>
    </row>
    <row r="223" spans="2:18" x14ac:dyDescent="0.25">
      <c r="B223" s="222"/>
      <c r="C223" s="224"/>
      <c r="D223" s="222"/>
      <c r="E223" s="222"/>
      <c r="F223" s="222"/>
      <c r="G223" s="222"/>
      <c r="H223" s="222"/>
      <c r="I223" s="222"/>
      <c r="J223" s="223"/>
      <c r="K223" s="223"/>
      <c r="L223" s="223"/>
      <c r="M223" s="223"/>
      <c r="N223" s="223"/>
      <c r="O223" s="223"/>
      <c r="P223" s="223"/>
      <c r="Q223" s="223"/>
      <c r="R223" s="223"/>
    </row>
    <row r="224" spans="2:18" x14ac:dyDescent="0.25">
      <c r="B224" s="222"/>
      <c r="C224" s="224"/>
      <c r="D224" s="222"/>
      <c r="E224" s="222"/>
      <c r="F224" s="222"/>
      <c r="G224" s="222"/>
      <c r="H224" s="222"/>
      <c r="I224" s="222"/>
      <c r="J224" s="223"/>
      <c r="K224" s="223"/>
      <c r="L224" s="223"/>
      <c r="M224" s="223"/>
      <c r="N224" s="223"/>
      <c r="O224" s="223"/>
      <c r="P224" s="223"/>
      <c r="Q224" s="223"/>
      <c r="R224" s="223"/>
    </row>
    <row r="225" spans="2:18" x14ac:dyDescent="0.25">
      <c r="B225" s="222"/>
      <c r="C225" s="224"/>
      <c r="D225" s="222"/>
      <c r="E225" s="222"/>
      <c r="F225" s="222"/>
      <c r="G225" s="222"/>
      <c r="H225" s="222"/>
      <c r="I225" s="222"/>
      <c r="J225" s="223"/>
      <c r="K225" s="223"/>
      <c r="L225" s="223"/>
      <c r="M225" s="223"/>
      <c r="N225" s="223"/>
      <c r="O225" s="223"/>
      <c r="P225" s="223"/>
      <c r="Q225" s="223"/>
      <c r="R225" s="223"/>
    </row>
    <row r="226" spans="2:18" x14ac:dyDescent="0.25">
      <c r="B226" s="222"/>
      <c r="C226" s="224"/>
      <c r="D226" s="222"/>
      <c r="E226" s="222"/>
      <c r="F226" s="222"/>
      <c r="G226" s="222"/>
      <c r="H226" s="222"/>
      <c r="I226" s="222"/>
      <c r="J226" s="223"/>
      <c r="K226" s="223"/>
      <c r="L226" s="223"/>
      <c r="M226" s="223"/>
      <c r="N226" s="223"/>
      <c r="O226" s="223"/>
      <c r="P226" s="223"/>
      <c r="Q226" s="223"/>
      <c r="R226" s="223"/>
    </row>
    <row r="227" spans="2:18" x14ac:dyDescent="0.25">
      <c r="B227" s="222"/>
      <c r="C227" s="224"/>
      <c r="D227" s="222"/>
      <c r="E227" s="222"/>
      <c r="F227" s="222"/>
      <c r="G227" s="222"/>
      <c r="H227" s="222"/>
      <c r="I227" s="222"/>
      <c r="J227" s="223"/>
      <c r="K227" s="223"/>
      <c r="L227" s="223"/>
      <c r="M227" s="223"/>
      <c r="N227" s="223"/>
      <c r="O227" s="223"/>
      <c r="P227" s="223"/>
      <c r="Q227" s="223"/>
      <c r="R227" s="223"/>
    </row>
    <row r="228" spans="2:18" x14ac:dyDescent="0.25">
      <c r="B228" s="222"/>
      <c r="C228" s="224"/>
      <c r="D228" s="222"/>
      <c r="E228" s="222"/>
      <c r="F228" s="222"/>
      <c r="G228" s="222"/>
      <c r="H228" s="222"/>
      <c r="I228" s="222"/>
      <c r="J228" s="223"/>
      <c r="K228" s="223"/>
      <c r="L228" s="223"/>
      <c r="M228" s="223"/>
      <c r="N228" s="223"/>
      <c r="O228" s="223"/>
      <c r="P228" s="223"/>
      <c r="Q228" s="223"/>
      <c r="R228" s="223"/>
    </row>
    <row r="229" spans="2:18" x14ac:dyDescent="0.25">
      <c r="B229" s="222"/>
      <c r="C229" s="224"/>
      <c r="D229" s="222"/>
      <c r="E229" s="222"/>
      <c r="F229" s="222"/>
      <c r="G229" s="222"/>
      <c r="H229" s="222"/>
      <c r="I229" s="222"/>
      <c r="J229" s="223"/>
      <c r="K229" s="223"/>
      <c r="L229" s="223"/>
      <c r="M229" s="223"/>
      <c r="N229" s="223"/>
      <c r="O229" s="223"/>
      <c r="P229" s="223"/>
      <c r="Q229" s="223"/>
      <c r="R229" s="223"/>
    </row>
    <row r="230" spans="2:18" x14ac:dyDescent="0.25">
      <c r="B230" s="222"/>
      <c r="C230" s="224"/>
      <c r="D230" s="222"/>
      <c r="E230" s="222"/>
      <c r="F230" s="222"/>
      <c r="G230" s="222"/>
      <c r="H230" s="222"/>
      <c r="I230" s="222"/>
      <c r="J230" s="223"/>
      <c r="K230" s="223"/>
      <c r="L230" s="223"/>
      <c r="M230" s="223"/>
      <c r="N230" s="223"/>
      <c r="O230" s="223"/>
      <c r="P230" s="223"/>
      <c r="Q230" s="223"/>
      <c r="R230" s="223"/>
    </row>
    <row r="231" spans="2:18" x14ac:dyDescent="0.25">
      <c r="B231" s="222"/>
      <c r="C231" s="224"/>
      <c r="D231" s="222"/>
      <c r="E231" s="222"/>
      <c r="F231" s="222"/>
      <c r="G231" s="222"/>
      <c r="H231" s="222"/>
      <c r="I231" s="222"/>
      <c r="J231" s="223"/>
      <c r="K231" s="223"/>
      <c r="L231" s="223"/>
      <c r="M231" s="223"/>
      <c r="N231" s="223"/>
      <c r="O231" s="223"/>
      <c r="P231" s="223"/>
      <c r="Q231" s="223"/>
      <c r="R231" s="223"/>
    </row>
    <row r="232" spans="2:18" x14ac:dyDescent="0.25">
      <c r="B232" s="222"/>
      <c r="C232" s="224"/>
      <c r="D232" s="222"/>
      <c r="E232" s="222"/>
      <c r="F232" s="222"/>
      <c r="G232" s="222"/>
      <c r="H232" s="222"/>
      <c r="I232" s="222"/>
      <c r="J232" s="223"/>
      <c r="K232" s="223"/>
      <c r="L232" s="223"/>
      <c r="M232" s="223"/>
      <c r="N232" s="223"/>
      <c r="O232" s="223"/>
      <c r="P232" s="223"/>
      <c r="Q232" s="223"/>
      <c r="R232" s="223"/>
    </row>
    <row r="233" spans="2:18" x14ac:dyDescent="0.25">
      <c r="B233" s="222"/>
      <c r="C233" s="224"/>
      <c r="D233" s="222"/>
      <c r="E233" s="222"/>
      <c r="F233" s="222"/>
      <c r="G233" s="222"/>
      <c r="H233" s="222"/>
      <c r="I233" s="222"/>
      <c r="J233" s="223"/>
      <c r="K233" s="223"/>
      <c r="L233" s="223"/>
      <c r="M233" s="223"/>
      <c r="N233" s="223"/>
      <c r="O233" s="223"/>
      <c r="P233" s="223"/>
      <c r="Q233" s="223"/>
      <c r="R233" s="223"/>
    </row>
    <row r="234" spans="2:18" x14ac:dyDescent="0.25">
      <c r="B234" s="222"/>
      <c r="C234" s="224"/>
      <c r="D234" s="222"/>
      <c r="E234" s="222"/>
      <c r="F234" s="222"/>
      <c r="G234" s="222"/>
      <c r="H234" s="222"/>
      <c r="I234" s="222"/>
      <c r="J234" s="223"/>
      <c r="K234" s="223"/>
      <c r="L234" s="223"/>
      <c r="M234" s="223"/>
      <c r="N234" s="223"/>
      <c r="O234" s="223"/>
      <c r="P234" s="223"/>
      <c r="Q234" s="223"/>
      <c r="R234" s="223"/>
    </row>
    <row r="235" spans="2:18" x14ac:dyDescent="0.25">
      <c r="B235" s="222"/>
      <c r="C235" s="224"/>
      <c r="D235" s="222"/>
      <c r="E235" s="222"/>
      <c r="F235" s="222"/>
      <c r="G235" s="222"/>
      <c r="H235" s="222"/>
      <c r="I235" s="222"/>
      <c r="J235" s="223"/>
      <c r="K235" s="223"/>
      <c r="L235" s="223"/>
      <c r="M235" s="223"/>
      <c r="N235" s="223"/>
      <c r="O235" s="223"/>
      <c r="P235" s="223"/>
      <c r="Q235" s="223"/>
      <c r="R235" s="223"/>
    </row>
    <row r="236" spans="2:18" x14ac:dyDescent="0.25">
      <c r="B236" s="222"/>
      <c r="C236" s="224"/>
      <c r="D236" s="222"/>
      <c r="E236" s="222"/>
      <c r="F236" s="222"/>
      <c r="G236" s="222"/>
      <c r="H236" s="222"/>
      <c r="I236" s="222"/>
      <c r="J236" s="223"/>
      <c r="K236" s="223"/>
      <c r="L236" s="223"/>
      <c r="M236" s="223"/>
      <c r="N236" s="223"/>
      <c r="O236" s="223"/>
      <c r="P236" s="223"/>
      <c r="Q236" s="223"/>
      <c r="R236" s="223"/>
    </row>
    <row r="237" spans="2:18" x14ac:dyDescent="0.25">
      <c r="B237" s="222"/>
      <c r="C237" s="224"/>
      <c r="D237" s="222"/>
      <c r="E237" s="222"/>
      <c r="F237" s="222"/>
      <c r="G237" s="222"/>
      <c r="H237" s="222"/>
      <c r="I237" s="222"/>
      <c r="J237" s="223"/>
      <c r="K237" s="223"/>
      <c r="L237" s="223"/>
      <c r="M237" s="223"/>
      <c r="N237" s="223"/>
      <c r="O237" s="223"/>
      <c r="P237" s="223"/>
      <c r="Q237" s="223"/>
      <c r="R237" s="223"/>
    </row>
    <row r="238" spans="2:18" x14ac:dyDescent="0.25">
      <c r="B238" s="222"/>
      <c r="C238" s="224"/>
      <c r="D238" s="222"/>
      <c r="E238" s="222"/>
      <c r="F238" s="222"/>
      <c r="G238" s="222"/>
      <c r="H238" s="222"/>
      <c r="I238" s="222"/>
      <c r="J238" s="223"/>
      <c r="K238" s="223"/>
      <c r="L238" s="223"/>
      <c r="M238" s="223"/>
      <c r="N238" s="223"/>
      <c r="O238" s="223"/>
      <c r="P238" s="223"/>
      <c r="Q238" s="223"/>
      <c r="R238" s="223"/>
    </row>
    <row r="239" spans="2:18" x14ac:dyDescent="0.25">
      <c r="B239" s="222"/>
      <c r="C239" s="224"/>
      <c r="D239" s="222"/>
      <c r="E239" s="222"/>
      <c r="F239" s="222"/>
      <c r="G239" s="222"/>
      <c r="H239" s="222"/>
      <c r="I239" s="222"/>
      <c r="J239" s="223"/>
      <c r="K239" s="223"/>
      <c r="L239" s="223"/>
      <c r="M239" s="223"/>
      <c r="N239" s="223"/>
      <c r="O239" s="223"/>
      <c r="P239" s="223"/>
      <c r="Q239" s="223"/>
      <c r="R239" s="223"/>
    </row>
    <row r="240" spans="2:18" x14ac:dyDescent="0.25">
      <c r="B240" s="222"/>
      <c r="C240" s="224"/>
      <c r="D240" s="222"/>
      <c r="E240" s="222"/>
      <c r="F240" s="222"/>
      <c r="G240" s="222"/>
      <c r="H240" s="222"/>
      <c r="I240" s="222"/>
      <c r="J240" s="223"/>
      <c r="K240" s="223"/>
      <c r="L240" s="223"/>
      <c r="M240" s="223"/>
      <c r="N240" s="223"/>
      <c r="O240" s="223"/>
      <c r="P240" s="223"/>
      <c r="Q240" s="223"/>
      <c r="R240" s="223"/>
    </row>
    <row r="241" spans="2:18" x14ac:dyDescent="0.25">
      <c r="B241" s="222"/>
      <c r="C241" s="224"/>
      <c r="D241" s="222"/>
      <c r="E241" s="222"/>
      <c r="F241" s="222"/>
      <c r="G241" s="222"/>
      <c r="H241" s="222"/>
      <c r="I241" s="222"/>
      <c r="J241" s="223"/>
      <c r="K241" s="223"/>
      <c r="L241" s="223"/>
      <c r="M241" s="223"/>
      <c r="N241" s="223"/>
      <c r="O241" s="223"/>
      <c r="P241" s="223"/>
      <c r="Q241" s="223"/>
      <c r="R241" s="223"/>
    </row>
    <row r="242" spans="2:18" x14ac:dyDescent="0.25">
      <c r="B242" s="222"/>
      <c r="C242" s="224"/>
      <c r="D242" s="222"/>
      <c r="E242" s="222"/>
      <c r="F242" s="222"/>
      <c r="G242" s="222"/>
      <c r="H242" s="222"/>
      <c r="I242" s="222"/>
      <c r="J242" s="223"/>
      <c r="K242" s="223"/>
      <c r="L242" s="223"/>
      <c r="M242" s="223"/>
      <c r="N242" s="223"/>
      <c r="O242" s="223"/>
      <c r="P242" s="223"/>
      <c r="Q242" s="223"/>
      <c r="R242" s="223"/>
    </row>
    <row r="243" spans="2:18" x14ac:dyDescent="0.25">
      <c r="B243" s="222"/>
      <c r="C243" s="224"/>
      <c r="D243" s="222"/>
      <c r="E243" s="222"/>
      <c r="F243" s="222"/>
      <c r="G243" s="222"/>
      <c r="H243" s="222"/>
      <c r="I243" s="222"/>
      <c r="J243" s="223"/>
      <c r="K243" s="223"/>
      <c r="L243" s="223"/>
      <c r="M243" s="223"/>
      <c r="N243" s="223"/>
      <c r="O243" s="223"/>
      <c r="P243" s="223"/>
      <c r="Q243" s="223"/>
      <c r="R243" s="223"/>
    </row>
    <row r="244" spans="2:18" x14ac:dyDescent="0.25">
      <c r="B244" s="222"/>
      <c r="C244" s="224"/>
      <c r="D244" s="222"/>
      <c r="E244" s="222"/>
      <c r="F244" s="222"/>
      <c r="G244" s="222"/>
      <c r="H244" s="222"/>
      <c r="I244" s="222"/>
      <c r="J244" s="223"/>
      <c r="K244" s="223"/>
      <c r="L244" s="223"/>
      <c r="M244" s="223"/>
      <c r="N244" s="223"/>
      <c r="O244" s="223"/>
      <c r="P244" s="223"/>
      <c r="Q244" s="223"/>
      <c r="R244" s="223"/>
    </row>
    <row r="245" spans="2:18" x14ac:dyDescent="0.25">
      <c r="B245" s="222"/>
      <c r="C245" s="224"/>
      <c r="D245" s="222"/>
      <c r="E245" s="222"/>
      <c r="F245" s="222"/>
      <c r="G245" s="222"/>
      <c r="H245" s="222"/>
      <c r="I245" s="222"/>
      <c r="J245" s="223"/>
      <c r="K245" s="223"/>
      <c r="L245" s="223"/>
      <c r="M245" s="223"/>
      <c r="N245" s="223"/>
      <c r="O245" s="223"/>
      <c r="P245" s="223"/>
      <c r="Q245" s="223"/>
      <c r="R245" s="223"/>
    </row>
    <row r="246" spans="2:18" x14ac:dyDescent="0.25">
      <c r="B246" s="222"/>
      <c r="C246" s="224"/>
      <c r="D246" s="222"/>
      <c r="E246" s="222"/>
      <c r="F246" s="222"/>
      <c r="G246" s="222"/>
      <c r="H246" s="222"/>
      <c r="I246" s="222"/>
      <c r="J246" s="223"/>
      <c r="K246" s="223"/>
      <c r="L246" s="223"/>
      <c r="M246" s="223"/>
      <c r="N246" s="223"/>
      <c r="O246" s="223"/>
      <c r="P246" s="223"/>
      <c r="Q246" s="223"/>
      <c r="R246" s="223"/>
    </row>
    <row r="247" spans="2:18" x14ac:dyDescent="0.25">
      <c r="B247" s="222"/>
      <c r="C247" s="224"/>
      <c r="D247" s="222"/>
      <c r="E247" s="222"/>
      <c r="F247" s="222"/>
      <c r="G247" s="222"/>
      <c r="H247" s="222"/>
      <c r="I247" s="222"/>
      <c r="J247" s="223"/>
      <c r="K247" s="223"/>
      <c r="L247" s="223"/>
      <c r="M247" s="223"/>
      <c r="N247" s="223"/>
      <c r="O247" s="223"/>
      <c r="P247" s="223"/>
      <c r="Q247" s="223"/>
      <c r="R247" s="223"/>
    </row>
    <row r="248" spans="2:18" x14ac:dyDescent="0.25">
      <c r="B248" s="222"/>
      <c r="C248" s="224"/>
      <c r="D248" s="222"/>
      <c r="E248" s="222"/>
      <c r="F248" s="222"/>
      <c r="G248" s="222"/>
      <c r="H248" s="222"/>
      <c r="I248" s="222"/>
      <c r="J248" s="223"/>
      <c r="K248" s="223"/>
      <c r="L248" s="223"/>
      <c r="M248" s="223"/>
      <c r="N248" s="223"/>
      <c r="O248" s="223"/>
      <c r="P248" s="223"/>
      <c r="Q248" s="223"/>
      <c r="R248" s="223"/>
    </row>
    <row r="249" spans="2:18" x14ac:dyDescent="0.25">
      <c r="B249" s="222"/>
      <c r="C249" s="224"/>
      <c r="D249" s="222"/>
      <c r="E249" s="222"/>
      <c r="F249" s="222"/>
      <c r="G249" s="222"/>
      <c r="H249" s="222"/>
      <c r="I249" s="222"/>
      <c r="J249" s="223"/>
      <c r="K249" s="223"/>
      <c r="L249" s="223"/>
      <c r="M249" s="223"/>
      <c r="N249" s="223"/>
      <c r="O249" s="223"/>
      <c r="P249" s="223"/>
      <c r="Q249" s="223"/>
      <c r="R249" s="223"/>
    </row>
    <row r="250" spans="2:18" x14ac:dyDescent="0.25">
      <c r="B250" s="222"/>
      <c r="C250" s="224"/>
      <c r="D250" s="222"/>
      <c r="E250" s="222"/>
      <c r="F250" s="222"/>
      <c r="G250" s="222"/>
      <c r="H250" s="222"/>
      <c r="I250" s="222"/>
      <c r="J250" s="223"/>
      <c r="K250" s="223"/>
      <c r="L250" s="223"/>
      <c r="M250" s="223"/>
      <c r="N250" s="223"/>
      <c r="O250" s="223"/>
      <c r="P250" s="223"/>
      <c r="Q250" s="223"/>
      <c r="R250" s="223"/>
    </row>
    <row r="251" spans="2:18" x14ac:dyDescent="0.25">
      <c r="B251" s="222"/>
      <c r="C251" s="224"/>
      <c r="D251" s="222"/>
      <c r="E251" s="222"/>
      <c r="F251" s="222"/>
      <c r="G251" s="222"/>
      <c r="H251" s="222"/>
      <c r="I251" s="222"/>
      <c r="J251" s="223"/>
      <c r="K251" s="223"/>
      <c r="L251" s="223"/>
      <c r="M251" s="223"/>
      <c r="N251" s="223"/>
      <c r="O251" s="223"/>
      <c r="P251" s="223"/>
      <c r="Q251" s="223"/>
      <c r="R251" s="223"/>
    </row>
    <row r="252" spans="2:18" x14ac:dyDescent="0.25">
      <c r="B252" s="222"/>
      <c r="C252" s="224"/>
      <c r="D252" s="222"/>
      <c r="E252" s="222"/>
      <c r="F252" s="222"/>
      <c r="G252" s="222"/>
      <c r="H252" s="222"/>
      <c r="I252" s="222"/>
      <c r="J252" s="223"/>
      <c r="K252" s="223"/>
      <c r="L252" s="223"/>
      <c r="M252" s="223"/>
      <c r="N252" s="223"/>
      <c r="O252" s="223"/>
      <c r="P252" s="223"/>
      <c r="Q252" s="223"/>
      <c r="R252" s="223"/>
    </row>
    <row r="253" spans="2:18" x14ac:dyDescent="0.25">
      <c r="B253" s="222"/>
      <c r="C253" s="224"/>
      <c r="D253" s="222"/>
      <c r="E253" s="222"/>
      <c r="F253" s="222"/>
      <c r="G253" s="222"/>
      <c r="H253" s="222"/>
      <c r="I253" s="222"/>
      <c r="J253" s="223"/>
      <c r="K253" s="223"/>
      <c r="L253" s="223"/>
      <c r="M253" s="223"/>
      <c r="N253" s="223"/>
      <c r="O253" s="223"/>
      <c r="P253" s="223"/>
      <c r="Q253" s="223"/>
      <c r="R253" s="223"/>
    </row>
    <row r="254" spans="2:18" x14ac:dyDescent="0.25">
      <c r="B254" s="222"/>
      <c r="C254" s="224"/>
      <c r="D254" s="222"/>
      <c r="E254" s="222"/>
      <c r="F254" s="222"/>
      <c r="G254" s="222"/>
      <c r="H254" s="222"/>
      <c r="I254" s="222"/>
      <c r="J254" s="223"/>
      <c r="K254" s="223"/>
      <c r="L254" s="223"/>
      <c r="M254" s="223"/>
      <c r="N254" s="223"/>
      <c r="O254" s="223"/>
      <c r="P254" s="223"/>
      <c r="Q254" s="223"/>
      <c r="R254" s="223"/>
    </row>
    <row r="255" spans="2:18" x14ac:dyDescent="0.25">
      <c r="B255" s="222"/>
      <c r="C255" s="224"/>
      <c r="D255" s="222"/>
      <c r="E255" s="222"/>
      <c r="F255" s="222"/>
      <c r="G255" s="222"/>
      <c r="H255" s="222"/>
      <c r="I255" s="222"/>
      <c r="J255" s="223"/>
      <c r="K255" s="223"/>
      <c r="L255" s="223"/>
      <c r="M255" s="223"/>
      <c r="N255" s="223"/>
      <c r="O255" s="223"/>
      <c r="P255" s="223"/>
      <c r="Q255" s="223"/>
      <c r="R255" s="223"/>
    </row>
    <row r="256" spans="2:18" x14ac:dyDescent="0.25">
      <c r="B256" s="222"/>
      <c r="C256" s="224"/>
      <c r="D256" s="222"/>
      <c r="E256" s="222"/>
      <c r="F256" s="222"/>
      <c r="G256" s="222"/>
      <c r="H256" s="222"/>
      <c r="I256" s="222"/>
      <c r="J256" s="223"/>
      <c r="K256" s="223"/>
      <c r="L256" s="223"/>
      <c r="M256" s="223"/>
      <c r="N256" s="223"/>
      <c r="O256" s="223"/>
      <c r="P256" s="223"/>
      <c r="Q256" s="223"/>
      <c r="R256" s="223"/>
    </row>
    <row r="257" spans="2:18" x14ac:dyDescent="0.25">
      <c r="B257" s="222"/>
      <c r="C257" s="224"/>
      <c r="D257" s="222"/>
      <c r="E257" s="222"/>
      <c r="F257" s="222"/>
      <c r="G257" s="222"/>
      <c r="H257" s="222"/>
      <c r="I257" s="222"/>
      <c r="J257" s="223"/>
      <c r="K257" s="223"/>
      <c r="L257" s="223"/>
      <c r="M257" s="223"/>
      <c r="N257" s="223"/>
      <c r="O257" s="223"/>
      <c r="P257" s="223"/>
      <c r="Q257" s="223"/>
      <c r="R257" s="223"/>
    </row>
    <row r="258" spans="2:18" x14ac:dyDescent="0.25">
      <c r="B258" s="222"/>
      <c r="C258" s="224"/>
      <c r="D258" s="222"/>
      <c r="E258" s="222"/>
      <c r="F258" s="222"/>
      <c r="G258" s="222"/>
      <c r="H258" s="222"/>
      <c r="I258" s="222"/>
      <c r="J258" s="223"/>
      <c r="K258" s="223"/>
      <c r="L258" s="223"/>
      <c r="M258" s="223"/>
      <c r="N258" s="223"/>
      <c r="O258" s="223"/>
      <c r="P258" s="223"/>
      <c r="Q258" s="223"/>
      <c r="R258" s="223"/>
    </row>
    <row r="259" spans="2:18" x14ac:dyDescent="0.25">
      <c r="B259" s="222"/>
      <c r="C259" s="224"/>
      <c r="D259" s="222"/>
      <c r="E259" s="222"/>
      <c r="F259" s="222"/>
      <c r="G259" s="222"/>
      <c r="H259" s="222"/>
      <c r="I259" s="222"/>
      <c r="J259" s="223"/>
      <c r="K259" s="223"/>
      <c r="L259" s="223"/>
      <c r="M259" s="223"/>
      <c r="N259" s="223"/>
      <c r="O259" s="223"/>
      <c r="P259" s="223"/>
      <c r="Q259" s="223"/>
      <c r="R259" s="223"/>
    </row>
  </sheetData>
  <autoFilter ref="B10:T75"/>
  <mergeCells count="40">
    <mergeCell ref="B1:K1"/>
    <mergeCell ref="E42:E44"/>
    <mergeCell ref="E45:E47"/>
    <mergeCell ref="G45:G47"/>
    <mergeCell ref="S45:S47"/>
    <mergeCell ref="H36:H40"/>
    <mergeCell ref="I36:I40"/>
    <mergeCell ref="J36:J40"/>
    <mergeCell ref="K36:K40"/>
    <mergeCell ref="G42:G44"/>
    <mergeCell ref="T42:T48"/>
    <mergeCell ref="R42:R44"/>
    <mergeCell ref="R45:R47"/>
    <mergeCell ref="T36:T40"/>
    <mergeCell ref="S36:S40"/>
    <mergeCell ref="B7:T7"/>
    <mergeCell ref="B8:B9"/>
    <mergeCell ref="S8:S9"/>
    <mergeCell ref="T8:T9"/>
    <mergeCell ref="C8:C9"/>
    <mergeCell ref="I8:I9"/>
    <mergeCell ref="R8:R9"/>
    <mergeCell ref="D8:D9"/>
    <mergeCell ref="F8:F9"/>
    <mergeCell ref="B2:L2"/>
    <mergeCell ref="E8:E9"/>
    <mergeCell ref="S42:S44"/>
    <mergeCell ref="B45:B47"/>
    <mergeCell ref="C45:C47"/>
    <mergeCell ref="D45:D47"/>
    <mergeCell ref="F45:F47"/>
    <mergeCell ref="B42:B44"/>
    <mergeCell ref="C42:C44"/>
    <mergeCell ref="D42:D44"/>
    <mergeCell ref="F42:F44"/>
    <mergeCell ref="G8:G9"/>
    <mergeCell ref="H8:H9"/>
    <mergeCell ref="K8:K9"/>
    <mergeCell ref="J8:J9"/>
    <mergeCell ref="L8:Q8"/>
  </mergeCells>
  <conditionalFormatting sqref="I42:I44">
    <cfRule type="dataBar" priority="2">
      <dataBar>
        <cfvo type="min"/>
        <cfvo type="max"/>
        <color rgb="FF638EC6"/>
      </dataBar>
      <extLst>
        <ext xmlns:x14="http://schemas.microsoft.com/office/spreadsheetml/2009/9/main" uri="{B025F937-C7B1-47D3-B67F-A62EFF666E3E}">
          <x14:id>{52747ED6-D646-498A-A2FF-907777210321}</x14:id>
        </ext>
      </extLst>
    </cfRule>
  </conditionalFormatting>
  <conditionalFormatting sqref="K42:K44">
    <cfRule type="dataBar" priority="1">
      <dataBar>
        <cfvo type="min"/>
        <cfvo type="max"/>
        <color rgb="FF638EC6"/>
      </dataBar>
      <extLst>
        <ext xmlns:x14="http://schemas.microsoft.com/office/spreadsheetml/2009/9/main" uri="{B025F937-C7B1-47D3-B67F-A62EFF666E3E}">
          <x14:id>{B3B86B1F-E277-4B56-A201-DB0B0CCD89A6}</x14:id>
        </ext>
      </extLst>
    </cfRule>
  </conditionalFormatting>
  <pageMargins left="0.25" right="0.25" top="0.75" bottom="0.75" header="0.3" footer="0.3"/>
  <pageSetup paperSize="9" scale="48"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dataBar" id="{52747ED6-D646-498A-A2FF-907777210321}">
            <x14:dataBar minLength="0" maxLength="100" gradient="0">
              <x14:cfvo type="autoMin"/>
              <x14:cfvo type="autoMax"/>
              <x14:negativeFillColor rgb="FFFF0000"/>
              <x14:axisColor rgb="FF000000"/>
            </x14:dataBar>
          </x14:cfRule>
          <xm:sqref>I42:I44</xm:sqref>
        </x14:conditionalFormatting>
        <x14:conditionalFormatting xmlns:xm="http://schemas.microsoft.com/office/excel/2006/main">
          <x14:cfRule type="dataBar" id="{B3B86B1F-E277-4B56-A201-DB0B0CCD89A6}">
            <x14:dataBar minLength="0" maxLength="100" gradient="0">
              <x14:cfvo type="autoMin"/>
              <x14:cfvo type="autoMax"/>
              <x14:negativeFillColor rgb="FFFF0000"/>
              <x14:axisColor rgb="FF000000"/>
            </x14:dataBar>
          </x14:cfRule>
          <xm:sqref>K42:K44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sheetPr>
  <dimension ref="A1:W211"/>
  <sheetViews>
    <sheetView showGridLines="0" zoomScale="70" zoomScaleNormal="70" workbookViewId="0">
      <selection activeCell="H10" sqref="H10"/>
    </sheetView>
  </sheetViews>
  <sheetFormatPr defaultColWidth="9.140625" defaultRowHeight="15" x14ac:dyDescent="0.25"/>
  <cols>
    <col min="1" max="1" width="1.42578125" style="12" customWidth="1"/>
    <col min="2" max="2" width="12" style="6" customWidth="1"/>
    <col min="3" max="3" width="13.28515625" style="6" customWidth="1"/>
    <col min="4" max="5" width="21.5703125" style="6" customWidth="1"/>
    <col min="6" max="6" width="13.85546875" style="6" customWidth="1"/>
    <col min="7" max="8" width="12.42578125" style="6" customWidth="1"/>
    <col min="9" max="9" width="14" style="7" customWidth="1"/>
    <col min="10" max="10" width="15.28515625" style="7" customWidth="1"/>
    <col min="11" max="11" width="11.28515625" style="6" customWidth="1"/>
    <col min="12" max="12" width="9.7109375" style="6" customWidth="1"/>
    <col min="13" max="14" width="10" style="6" customWidth="1"/>
    <col min="15" max="15" width="14.140625" style="8" customWidth="1"/>
    <col min="16" max="16" width="11.28515625" style="12" customWidth="1"/>
    <col min="17" max="17" width="9.140625" style="12"/>
    <col min="18" max="18" width="24.140625" style="12" customWidth="1"/>
    <col min="19" max="19" width="10.85546875" style="12" customWidth="1"/>
    <col min="20" max="20" width="10.5703125" style="12" customWidth="1"/>
    <col min="21" max="21" width="23" style="12" customWidth="1"/>
    <col min="22" max="22" width="22.140625" style="12" customWidth="1"/>
    <col min="23" max="23" width="40" style="12" customWidth="1"/>
    <col min="24" max="16384" width="9.140625" style="12"/>
  </cols>
  <sheetData>
    <row r="1" spans="1:23" ht="27.75" customHeight="1" x14ac:dyDescent="0.25">
      <c r="B1" s="304" t="s">
        <v>724</v>
      </c>
      <c r="C1" s="304"/>
      <c r="D1" s="304"/>
      <c r="E1" s="304"/>
      <c r="F1" s="304"/>
      <c r="G1" s="304"/>
      <c r="H1" s="304"/>
      <c r="I1" s="304"/>
      <c r="J1" s="304"/>
      <c r="K1" s="304"/>
      <c r="L1" s="304"/>
      <c r="M1" s="304"/>
      <c r="N1" s="304"/>
    </row>
    <row r="2" spans="1:23" ht="45.75" customHeight="1" x14ac:dyDescent="0.25">
      <c r="A2" s="27"/>
      <c r="B2" s="289" t="s">
        <v>95</v>
      </c>
      <c r="C2" s="289"/>
      <c r="D2" s="289"/>
      <c r="E2" s="289"/>
      <c r="F2" s="289"/>
      <c r="G2" s="289"/>
      <c r="H2" s="289"/>
      <c r="I2" s="289"/>
      <c r="J2" s="289"/>
      <c r="K2" s="289"/>
      <c r="L2" s="289"/>
      <c r="M2" s="289"/>
      <c r="N2" s="289"/>
      <c r="O2" s="178"/>
      <c r="P2" s="27"/>
      <c r="Q2" s="27"/>
      <c r="R2" s="27"/>
      <c r="S2" s="27"/>
      <c r="T2" s="27"/>
      <c r="U2" s="27"/>
      <c r="V2" s="27"/>
      <c r="W2" s="27"/>
    </row>
    <row r="3" spans="1:23" ht="18" customHeight="1" x14ac:dyDescent="0.25">
      <c r="A3" s="27"/>
      <c r="B3" s="290" t="s">
        <v>619</v>
      </c>
      <c r="C3" s="290"/>
      <c r="D3" s="290"/>
      <c r="E3" s="290"/>
      <c r="F3" s="290"/>
      <c r="G3" s="290"/>
      <c r="H3" s="290"/>
      <c r="I3" s="290"/>
      <c r="J3" s="290"/>
      <c r="K3" s="290"/>
      <c r="L3" s="290"/>
      <c r="M3" s="290"/>
      <c r="N3" s="290"/>
      <c r="O3" s="179"/>
      <c r="P3" s="179"/>
      <c r="Q3" s="179"/>
      <c r="R3" s="179"/>
      <c r="S3" s="179"/>
      <c r="T3" s="27"/>
      <c r="U3" s="27"/>
      <c r="V3" s="27"/>
      <c r="W3" s="27"/>
    </row>
    <row r="4" spans="1:23" ht="21" customHeight="1" x14ac:dyDescent="0.25">
      <c r="A4" s="27"/>
      <c r="B4" s="288" t="s">
        <v>620</v>
      </c>
      <c r="C4" s="288"/>
      <c r="D4" s="288"/>
      <c r="E4" s="288"/>
      <c r="F4" s="288"/>
      <c r="G4" s="288"/>
      <c r="H4" s="288"/>
      <c r="I4" s="288"/>
      <c r="J4" s="288"/>
      <c r="K4" s="288"/>
      <c r="L4" s="288"/>
      <c r="M4" s="288"/>
      <c r="N4" s="288"/>
      <c r="O4" s="180"/>
      <c r="P4" s="27"/>
      <c r="Q4" s="27"/>
      <c r="R4" s="27"/>
      <c r="S4" s="27"/>
      <c r="T4" s="27"/>
      <c r="U4" s="27"/>
      <c r="V4" s="27"/>
      <c r="W4" s="27"/>
    </row>
    <row r="5" spans="1:23" ht="6.75" customHeight="1" x14ac:dyDescent="0.25">
      <c r="A5" s="11"/>
      <c r="B5" s="293"/>
      <c r="C5" s="293"/>
      <c r="D5" s="293"/>
      <c r="E5" s="293"/>
      <c r="F5" s="293"/>
      <c r="G5" s="293"/>
      <c r="H5" s="293"/>
      <c r="I5" s="293"/>
      <c r="J5" s="293"/>
      <c r="K5" s="294"/>
      <c r="L5" s="294"/>
      <c r="M5" s="294"/>
      <c r="N5" s="294"/>
      <c r="O5" s="294"/>
      <c r="P5" s="294"/>
      <c r="Q5" s="294"/>
      <c r="R5" s="294"/>
      <c r="S5" s="27"/>
      <c r="T5" s="27"/>
      <c r="U5" s="27"/>
      <c r="V5" s="27"/>
      <c r="W5" s="27"/>
    </row>
    <row r="6" spans="1:23" ht="45" customHeight="1" x14ac:dyDescent="0.25">
      <c r="A6" s="27"/>
      <c r="B6" s="259" t="s">
        <v>370</v>
      </c>
      <c r="C6" s="259" t="s">
        <v>0</v>
      </c>
      <c r="D6" s="259" t="s">
        <v>395</v>
      </c>
      <c r="E6" s="259" t="s">
        <v>497</v>
      </c>
      <c r="F6" s="259" t="s">
        <v>498</v>
      </c>
      <c r="G6" s="259" t="s">
        <v>703</v>
      </c>
      <c r="H6" s="234" t="s">
        <v>704</v>
      </c>
      <c r="I6" s="259" t="s">
        <v>74</v>
      </c>
      <c r="J6" s="259" t="s">
        <v>499</v>
      </c>
      <c r="K6" s="295" t="s">
        <v>399</v>
      </c>
      <c r="L6" s="295"/>
      <c r="M6" s="295"/>
      <c r="N6" s="296"/>
      <c r="O6" s="258" t="s">
        <v>61</v>
      </c>
      <c r="P6" s="299" t="s">
        <v>396</v>
      </c>
      <c r="Q6" s="300"/>
      <c r="R6" s="301"/>
      <c r="S6" s="299" t="s">
        <v>378</v>
      </c>
      <c r="T6" s="300"/>
      <c r="U6" s="301"/>
      <c r="V6" s="258" t="s">
        <v>165</v>
      </c>
      <c r="W6" s="297" t="s">
        <v>166</v>
      </c>
    </row>
    <row r="7" spans="1:23" ht="45" x14ac:dyDescent="0.25">
      <c r="A7" s="27"/>
      <c r="B7" s="259"/>
      <c r="C7" s="259"/>
      <c r="D7" s="259"/>
      <c r="E7" s="259"/>
      <c r="F7" s="259"/>
      <c r="G7" s="259"/>
      <c r="H7" s="234"/>
      <c r="I7" s="259"/>
      <c r="J7" s="259"/>
      <c r="K7" s="53" t="s">
        <v>371</v>
      </c>
      <c r="L7" s="36" t="s">
        <v>372</v>
      </c>
      <c r="M7" s="36" t="s">
        <v>373</v>
      </c>
      <c r="N7" s="36" t="s">
        <v>500</v>
      </c>
      <c r="O7" s="258"/>
      <c r="P7" s="36" t="s">
        <v>374</v>
      </c>
      <c r="Q7" s="36" t="s">
        <v>376</v>
      </c>
      <c r="R7" s="36" t="s">
        <v>375</v>
      </c>
      <c r="S7" s="36" t="s">
        <v>374</v>
      </c>
      <c r="T7" s="36" t="s">
        <v>376</v>
      </c>
      <c r="U7" s="36" t="s">
        <v>375</v>
      </c>
      <c r="V7" s="258"/>
      <c r="W7" s="298"/>
    </row>
    <row r="8" spans="1:23" x14ac:dyDescent="0.25">
      <c r="A8" s="27"/>
      <c r="B8" s="177">
        <v>1</v>
      </c>
      <c r="C8" s="177">
        <v>2</v>
      </c>
      <c r="D8" s="213">
        <v>3</v>
      </c>
      <c r="E8" s="177">
        <v>4</v>
      </c>
      <c r="F8" s="177">
        <v>5</v>
      </c>
      <c r="G8" s="213">
        <v>6</v>
      </c>
      <c r="H8" s="177">
        <v>7</v>
      </c>
      <c r="I8" s="177">
        <v>8</v>
      </c>
      <c r="J8" s="213">
        <v>9</v>
      </c>
      <c r="K8" s="177">
        <v>10</v>
      </c>
      <c r="L8" s="177">
        <v>11</v>
      </c>
      <c r="M8" s="213">
        <v>12</v>
      </c>
      <c r="N8" s="177">
        <v>13</v>
      </c>
      <c r="O8" s="177">
        <v>14</v>
      </c>
      <c r="P8" s="213">
        <v>15</v>
      </c>
      <c r="Q8" s="177">
        <v>16</v>
      </c>
      <c r="R8" s="177">
        <v>17</v>
      </c>
      <c r="S8" s="213">
        <v>18</v>
      </c>
      <c r="T8" s="177">
        <v>19</v>
      </c>
      <c r="U8" s="177">
        <v>20</v>
      </c>
      <c r="V8" s="213">
        <v>21</v>
      </c>
      <c r="W8" s="177">
        <v>22</v>
      </c>
    </row>
    <row r="9" spans="1:23" ht="75" x14ac:dyDescent="0.25">
      <c r="A9" s="27"/>
      <c r="B9" s="92">
        <v>2020</v>
      </c>
      <c r="C9" s="151" t="s">
        <v>558</v>
      </c>
      <c r="D9" s="109" t="s">
        <v>559</v>
      </c>
      <c r="E9" s="92" t="s">
        <v>515</v>
      </c>
      <c r="F9" s="92">
        <v>76.819999999999993</v>
      </c>
      <c r="G9" s="92">
        <v>124.09</v>
      </c>
      <c r="H9" s="162">
        <v>148.93</v>
      </c>
      <c r="I9" s="41"/>
      <c r="J9" s="92">
        <f>H9-F9</f>
        <v>72.110000000000014</v>
      </c>
      <c r="K9" s="92">
        <v>2</v>
      </c>
      <c r="L9" s="92"/>
      <c r="M9" s="92">
        <v>13</v>
      </c>
      <c r="N9" s="185">
        <f>K9+L9+M9</f>
        <v>15</v>
      </c>
      <c r="O9" s="186">
        <f>J9*N9</f>
        <v>1081.6500000000001</v>
      </c>
      <c r="P9" s="92" t="s">
        <v>85</v>
      </c>
      <c r="Q9" s="41"/>
      <c r="R9" s="41"/>
      <c r="S9" s="41"/>
      <c r="T9" s="41"/>
      <c r="U9" s="41"/>
      <c r="V9" s="41"/>
      <c r="W9" s="41"/>
    </row>
    <row r="10" spans="1:23" ht="135" x14ac:dyDescent="0.25">
      <c r="A10" s="27"/>
      <c r="B10" s="92">
        <v>2020</v>
      </c>
      <c r="C10" s="100" t="s">
        <v>560</v>
      </c>
      <c r="D10" s="108" t="s">
        <v>561</v>
      </c>
      <c r="E10" s="92" t="s">
        <v>515</v>
      </c>
      <c r="F10" s="92">
        <v>93.42</v>
      </c>
      <c r="G10" s="92">
        <v>148.35</v>
      </c>
      <c r="H10" s="162">
        <v>177.67</v>
      </c>
      <c r="I10" s="41"/>
      <c r="J10" s="92">
        <f t="shared" ref="J10:J34" si="0">H10-F10</f>
        <v>84.249999999999986</v>
      </c>
      <c r="K10" s="92">
        <v>12</v>
      </c>
      <c r="L10" s="92"/>
      <c r="M10" s="92">
        <v>15</v>
      </c>
      <c r="N10" s="185">
        <f t="shared" ref="N10:N34" si="1">K10+L10+M10</f>
        <v>27</v>
      </c>
      <c r="O10" s="186">
        <f t="shared" ref="O10:O34" si="2">J10*N10</f>
        <v>2274.7499999999995</v>
      </c>
      <c r="P10" s="92" t="s">
        <v>85</v>
      </c>
      <c r="Q10" s="41"/>
      <c r="R10" s="41"/>
      <c r="S10" s="41"/>
      <c r="T10" s="41"/>
      <c r="U10" s="41"/>
      <c r="V10" s="41"/>
      <c r="W10" s="41"/>
    </row>
    <row r="11" spans="1:23" ht="165" x14ac:dyDescent="0.25">
      <c r="A11" s="27"/>
      <c r="B11" s="92">
        <v>2020</v>
      </c>
      <c r="C11" s="100" t="s">
        <v>562</v>
      </c>
      <c r="D11" s="109" t="s">
        <v>563</v>
      </c>
      <c r="E11" s="92" t="s">
        <v>515</v>
      </c>
      <c r="F11" s="92">
        <v>104</v>
      </c>
      <c r="G11" s="92">
        <v>169.38</v>
      </c>
      <c r="H11" s="162">
        <v>201.94</v>
      </c>
      <c r="I11" s="41"/>
      <c r="J11" s="92">
        <f t="shared" si="0"/>
        <v>97.94</v>
      </c>
      <c r="K11" s="92">
        <v>7</v>
      </c>
      <c r="L11" s="92"/>
      <c r="M11" s="92">
        <v>6</v>
      </c>
      <c r="N11" s="185">
        <f t="shared" si="1"/>
        <v>13</v>
      </c>
      <c r="O11" s="186">
        <f t="shared" si="2"/>
        <v>1273.22</v>
      </c>
      <c r="P11" s="92" t="s">
        <v>85</v>
      </c>
      <c r="Q11" s="41"/>
      <c r="R11" s="41"/>
      <c r="S11" s="41"/>
      <c r="T11" s="41"/>
      <c r="U11" s="41"/>
      <c r="V11" s="41"/>
      <c r="W11" s="41"/>
    </row>
    <row r="12" spans="1:23" ht="180" x14ac:dyDescent="0.25">
      <c r="A12" s="181">
        <v>3</v>
      </c>
      <c r="B12" s="215">
        <v>2019</v>
      </c>
      <c r="C12" s="215">
        <v>31252</v>
      </c>
      <c r="D12" s="24" t="s">
        <v>394</v>
      </c>
      <c r="E12" s="55" t="s">
        <v>515</v>
      </c>
      <c r="F12" s="42">
        <v>0</v>
      </c>
      <c r="G12" s="39">
        <v>43.21</v>
      </c>
      <c r="H12" s="160">
        <v>46.28</v>
      </c>
      <c r="I12" s="205">
        <v>7</v>
      </c>
      <c r="J12" s="203">
        <f>H12-F12</f>
        <v>46.28</v>
      </c>
      <c r="K12" s="101">
        <v>0</v>
      </c>
      <c r="L12" s="101">
        <v>0</v>
      </c>
      <c r="M12" s="101">
        <v>4243</v>
      </c>
      <c r="N12" s="185">
        <f t="shared" si="1"/>
        <v>4243</v>
      </c>
      <c r="O12" s="186">
        <f>J12*N12</f>
        <v>196366.04</v>
      </c>
      <c r="P12" s="210" t="s">
        <v>100</v>
      </c>
      <c r="Q12" s="208" t="s">
        <v>100</v>
      </c>
      <c r="R12" s="35" t="s">
        <v>397</v>
      </c>
      <c r="S12" s="210" t="s">
        <v>85</v>
      </c>
      <c r="T12" s="84" t="s">
        <v>100</v>
      </c>
      <c r="U12" s="35" t="s">
        <v>398</v>
      </c>
      <c r="V12" s="211" t="s">
        <v>502</v>
      </c>
      <c r="W12" s="212" t="s">
        <v>383</v>
      </c>
    </row>
    <row r="13" spans="1:23" ht="90" x14ac:dyDescent="0.25">
      <c r="A13" s="28"/>
      <c r="B13" s="215">
        <v>2019</v>
      </c>
      <c r="C13" s="15">
        <v>60250</v>
      </c>
      <c r="D13" s="40" t="s">
        <v>102</v>
      </c>
      <c r="E13" s="83" t="s">
        <v>515</v>
      </c>
      <c r="F13" s="87">
        <v>22.910000000000004</v>
      </c>
      <c r="G13" s="88">
        <v>71.58</v>
      </c>
      <c r="H13" s="164">
        <v>89.25</v>
      </c>
      <c r="I13" s="205">
        <v>0</v>
      </c>
      <c r="J13" s="92">
        <f t="shared" si="0"/>
        <v>66.34</v>
      </c>
      <c r="K13" s="101">
        <v>240</v>
      </c>
      <c r="L13" s="101">
        <v>0</v>
      </c>
      <c r="M13" s="25">
        <v>0</v>
      </c>
      <c r="N13" s="185">
        <f t="shared" si="1"/>
        <v>240</v>
      </c>
      <c r="O13" s="186">
        <f t="shared" si="2"/>
        <v>15921.6</v>
      </c>
      <c r="P13" s="187" t="s">
        <v>100</v>
      </c>
      <c r="Q13" s="187" t="s">
        <v>100</v>
      </c>
      <c r="R13" s="86" t="s">
        <v>522</v>
      </c>
      <c r="S13" s="187" t="s">
        <v>100</v>
      </c>
      <c r="T13" s="187" t="s">
        <v>100</v>
      </c>
      <c r="U13" s="86" t="s">
        <v>522</v>
      </c>
      <c r="V13" s="86" t="s">
        <v>100</v>
      </c>
      <c r="W13" s="85"/>
    </row>
    <row r="14" spans="1:23" ht="105" x14ac:dyDescent="0.25">
      <c r="A14" s="28"/>
      <c r="B14" s="215">
        <v>2019</v>
      </c>
      <c r="C14" s="15">
        <v>60251</v>
      </c>
      <c r="D14" s="40" t="s">
        <v>103</v>
      </c>
      <c r="E14" s="83" t="s">
        <v>515</v>
      </c>
      <c r="F14" s="87">
        <v>19.199999999999996</v>
      </c>
      <c r="G14" s="88">
        <v>43.64</v>
      </c>
      <c r="H14" s="164">
        <v>54.16</v>
      </c>
      <c r="I14" s="205">
        <v>0</v>
      </c>
      <c r="J14" s="92">
        <f t="shared" si="0"/>
        <v>34.96</v>
      </c>
      <c r="K14" s="101">
        <v>272</v>
      </c>
      <c r="L14" s="101">
        <v>0</v>
      </c>
      <c r="M14" s="25">
        <v>0</v>
      </c>
      <c r="N14" s="185">
        <f t="shared" si="1"/>
        <v>272</v>
      </c>
      <c r="O14" s="186">
        <f t="shared" si="2"/>
        <v>9509.1200000000008</v>
      </c>
      <c r="P14" s="187" t="s">
        <v>100</v>
      </c>
      <c r="Q14" s="187" t="s">
        <v>100</v>
      </c>
      <c r="R14" s="187" t="s">
        <v>100</v>
      </c>
      <c r="S14" s="84"/>
      <c r="T14" s="84" t="s">
        <v>100</v>
      </c>
      <c r="U14" s="84"/>
      <c r="V14" s="86" t="s">
        <v>100</v>
      </c>
      <c r="W14" s="85"/>
    </row>
    <row r="15" spans="1:23" ht="150" x14ac:dyDescent="0.25">
      <c r="A15" s="28"/>
      <c r="B15" s="215">
        <v>2019</v>
      </c>
      <c r="C15" s="18" t="s">
        <v>541</v>
      </c>
      <c r="D15" s="23" t="s">
        <v>538</v>
      </c>
      <c r="E15" s="40" t="s">
        <v>91</v>
      </c>
      <c r="F15" s="95">
        <v>8.3699999999999992</v>
      </c>
      <c r="G15" s="39">
        <v>8.6300000000000008</v>
      </c>
      <c r="H15" s="160">
        <v>10.54</v>
      </c>
      <c r="I15" s="205">
        <v>0</v>
      </c>
      <c r="J15" s="92">
        <f t="shared" si="0"/>
        <v>2.17</v>
      </c>
      <c r="K15" s="291">
        <v>4116</v>
      </c>
      <c r="L15" s="292"/>
      <c r="M15" s="25" t="s">
        <v>100</v>
      </c>
      <c r="N15" s="185">
        <f t="shared" ref="N15:N21" si="3">K15</f>
        <v>4116</v>
      </c>
      <c r="O15" s="186">
        <f t="shared" si="2"/>
        <v>8931.7199999999993</v>
      </c>
      <c r="P15" s="187" t="s">
        <v>100</v>
      </c>
      <c r="Q15" s="187" t="s">
        <v>100</v>
      </c>
      <c r="R15" s="187" t="s">
        <v>100</v>
      </c>
      <c r="S15" s="187" t="s">
        <v>100</v>
      </c>
      <c r="T15" s="187" t="s">
        <v>100</v>
      </c>
      <c r="U15" s="187" t="s">
        <v>100</v>
      </c>
      <c r="V15" s="86"/>
      <c r="W15" s="86" t="s">
        <v>543</v>
      </c>
    </row>
    <row r="16" spans="1:23" ht="75" x14ac:dyDescent="0.25">
      <c r="A16" s="28"/>
      <c r="B16" s="215">
        <v>2019</v>
      </c>
      <c r="C16" s="18" t="s">
        <v>542</v>
      </c>
      <c r="D16" s="23" t="s">
        <v>539</v>
      </c>
      <c r="E16" s="40" t="s">
        <v>92</v>
      </c>
      <c r="F16" s="95">
        <v>10.52</v>
      </c>
      <c r="G16" s="39">
        <v>12.950000000000001</v>
      </c>
      <c r="H16" s="160">
        <v>15.82</v>
      </c>
      <c r="I16" s="205">
        <v>0</v>
      </c>
      <c r="J16" s="92">
        <f t="shared" si="0"/>
        <v>5.3000000000000007</v>
      </c>
      <c r="K16" s="291">
        <v>5086</v>
      </c>
      <c r="L16" s="292"/>
      <c r="M16" s="25" t="s">
        <v>100</v>
      </c>
      <c r="N16" s="185">
        <f t="shared" si="3"/>
        <v>5086</v>
      </c>
      <c r="O16" s="186">
        <f t="shared" si="2"/>
        <v>26955.800000000003</v>
      </c>
      <c r="P16" s="187" t="s">
        <v>100</v>
      </c>
      <c r="Q16" s="187" t="s">
        <v>100</v>
      </c>
      <c r="R16" s="187" t="s">
        <v>100</v>
      </c>
      <c r="S16" s="187" t="s">
        <v>100</v>
      </c>
      <c r="T16" s="187" t="s">
        <v>100</v>
      </c>
      <c r="U16" s="187" t="s">
        <v>100</v>
      </c>
      <c r="V16" s="86"/>
      <c r="W16" s="85"/>
    </row>
    <row r="17" spans="1:23" ht="120" x14ac:dyDescent="0.25">
      <c r="A17" s="28"/>
      <c r="B17" s="215">
        <v>2019</v>
      </c>
      <c r="C17" s="18" t="s">
        <v>537</v>
      </c>
      <c r="D17" s="23" t="s">
        <v>540</v>
      </c>
      <c r="E17" s="40" t="s">
        <v>93</v>
      </c>
      <c r="F17" s="95">
        <v>1.6</v>
      </c>
      <c r="G17" s="39">
        <v>3.17</v>
      </c>
      <c r="H17" s="160">
        <v>3.87</v>
      </c>
      <c r="I17" s="205">
        <v>0</v>
      </c>
      <c r="J17" s="92">
        <f t="shared" si="0"/>
        <v>2.27</v>
      </c>
      <c r="K17" s="291">
        <f>ROUND(5967/2,0)</f>
        <v>2984</v>
      </c>
      <c r="L17" s="292"/>
      <c r="M17" s="25" t="s">
        <v>100</v>
      </c>
      <c r="N17" s="185">
        <f t="shared" si="3"/>
        <v>2984</v>
      </c>
      <c r="O17" s="186">
        <f t="shared" si="2"/>
        <v>6773.68</v>
      </c>
      <c r="P17" s="187" t="s">
        <v>100</v>
      </c>
      <c r="Q17" s="187" t="s">
        <v>100</v>
      </c>
      <c r="R17" s="187" t="s">
        <v>100</v>
      </c>
      <c r="S17" s="187" t="s">
        <v>100</v>
      </c>
      <c r="T17" s="187" t="s">
        <v>100</v>
      </c>
      <c r="U17" s="187" t="s">
        <v>100</v>
      </c>
      <c r="V17" s="86"/>
      <c r="W17" s="85"/>
    </row>
    <row r="18" spans="1:23" ht="120" x14ac:dyDescent="0.25">
      <c r="A18" s="28"/>
      <c r="B18" s="215">
        <v>2019</v>
      </c>
      <c r="C18" s="18" t="s">
        <v>537</v>
      </c>
      <c r="D18" s="23" t="s">
        <v>540</v>
      </c>
      <c r="E18" s="40" t="s">
        <v>94</v>
      </c>
      <c r="F18" s="95">
        <v>1.6</v>
      </c>
      <c r="G18" s="39">
        <v>1.7500000000000002</v>
      </c>
      <c r="H18" s="160">
        <v>2.12</v>
      </c>
      <c r="I18" s="205">
        <v>0</v>
      </c>
      <c r="J18" s="92">
        <f t="shared" si="0"/>
        <v>0.52</v>
      </c>
      <c r="K18" s="291">
        <f>ROUND(5967/2,0)</f>
        <v>2984</v>
      </c>
      <c r="L18" s="292"/>
      <c r="M18" s="25" t="s">
        <v>100</v>
      </c>
      <c r="N18" s="185">
        <f t="shared" si="3"/>
        <v>2984</v>
      </c>
      <c r="O18" s="186">
        <f t="shared" si="2"/>
        <v>1551.68</v>
      </c>
      <c r="P18" s="187" t="s">
        <v>100</v>
      </c>
      <c r="Q18" s="187" t="s">
        <v>100</v>
      </c>
      <c r="R18" s="187" t="s">
        <v>100</v>
      </c>
      <c r="S18" s="187" t="s">
        <v>100</v>
      </c>
      <c r="T18" s="187" t="s">
        <v>100</v>
      </c>
      <c r="U18" s="187" t="s">
        <v>100</v>
      </c>
      <c r="V18" s="86"/>
      <c r="W18" s="85"/>
    </row>
    <row r="19" spans="1:23" ht="270" x14ac:dyDescent="0.25">
      <c r="A19" s="28"/>
      <c r="B19" s="215">
        <v>2019</v>
      </c>
      <c r="C19" s="101">
        <v>12016</v>
      </c>
      <c r="D19" s="24" t="s">
        <v>99</v>
      </c>
      <c r="E19" s="24" t="s">
        <v>520</v>
      </c>
      <c r="F19" s="42">
        <v>266</v>
      </c>
      <c r="G19" s="42">
        <v>359.2</v>
      </c>
      <c r="H19" s="160">
        <v>450.99</v>
      </c>
      <c r="I19" s="205">
        <v>0</v>
      </c>
      <c r="J19" s="203">
        <f>H19-F19</f>
        <v>184.99</v>
      </c>
      <c r="K19" s="101">
        <v>1103</v>
      </c>
      <c r="L19" s="101">
        <v>0</v>
      </c>
      <c r="M19" s="25">
        <v>66</v>
      </c>
      <c r="N19" s="185">
        <f t="shared" si="3"/>
        <v>1103</v>
      </c>
      <c r="O19" s="186">
        <f t="shared" si="2"/>
        <v>204043.97</v>
      </c>
      <c r="P19" s="187" t="s">
        <v>85</v>
      </c>
      <c r="Q19" s="187" t="s">
        <v>100</v>
      </c>
      <c r="R19" s="85" t="s">
        <v>100</v>
      </c>
      <c r="S19" s="187" t="s">
        <v>85</v>
      </c>
      <c r="T19" s="187" t="s">
        <v>100</v>
      </c>
      <c r="U19" s="85" t="s">
        <v>100</v>
      </c>
      <c r="V19" s="86" t="s">
        <v>521</v>
      </c>
      <c r="W19" s="82" t="s">
        <v>655</v>
      </c>
    </row>
    <row r="20" spans="1:23" ht="135" x14ac:dyDescent="0.25">
      <c r="A20" s="28"/>
      <c r="B20" s="215">
        <v>2019</v>
      </c>
      <c r="C20" s="15" t="s">
        <v>705</v>
      </c>
      <c r="D20" s="40" t="s">
        <v>183</v>
      </c>
      <c r="E20" s="40" t="s">
        <v>706</v>
      </c>
      <c r="F20" s="87">
        <v>7.63</v>
      </c>
      <c r="G20" s="88">
        <v>16.04</v>
      </c>
      <c r="H20" s="160">
        <v>16.04</v>
      </c>
      <c r="I20" s="205">
        <v>0</v>
      </c>
      <c r="J20" s="203">
        <f>H20-F20</f>
        <v>8.41</v>
      </c>
      <c r="K20" s="101">
        <v>3732</v>
      </c>
      <c r="L20" s="101">
        <v>0</v>
      </c>
      <c r="M20" s="25">
        <v>0</v>
      </c>
      <c r="N20" s="185">
        <f t="shared" si="3"/>
        <v>3732</v>
      </c>
      <c r="O20" s="186">
        <f t="shared" si="2"/>
        <v>31386.12</v>
      </c>
      <c r="P20" s="187" t="s">
        <v>100</v>
      </c>
      <c r="Q20" s="187" t="s">
        <v>100</v>
      </c>
      <c r="R20" s="187" t="s">
        <v>100</v>
      </c>
      <c r="S20" s="84"/>
      <c r="T20" s="84" t="s">
        <v>100</v>
      </c>
      <c r="U20" s="86" t="s">
        <v>707</v>
      </c>
      <c r="V20" s="86" t="s">
        <v>100</v>
      </c>
      <c r="W20" s="85"/>
    </row>
    <row r="21" spans="1:23" ht="135" x14ac:dyDescent="0.25">
      <c r="A21" s="28"/>
      <c r="B21" s="215">
        <v>2019</v>
      </c>
      <c r="C21" s="18">
        <v>60246</v>
      </c>
      <c r="D21" s="23" t="s">
        <v>708</v>
      </c>
      <c r="E21" s="55" t="s">
        <v>515</v>
      </c>
      <c r="F21" s="87">
        <v>45.210000000000008</v>
      </c>
      <c r="G21" s="39">
        <v>86.2</v>
      </c>
      <c r="H21" s="160">
        <v>87.49</v>
      </c>
      <c r="I21" s="205">
        <v>0</v>
      </c>
      <c r="J21" s="205">
        <f>G21-F21</f>
        <v>40.989999999999995</v>
      </c>
      <c r="K21" s="101">
        <v>1916</v>
      </c>
      <c r="L21" s="101">
        <v>0</v>
      </c>
      <c r="M21" s="25">
        <v>0</v>
      </c>
      <c r="N21" s="185">
        <f t="shared" si="3"/>
        <v>1916</v>
      </c>
      <c r="O21" s="186">
        <f t="shared" si="2"/>
        <v>78536.84</v>
      </c>
      <c r="P21" s="187" t="s">
        <v>100</v>
      </c>
      <c r="Q21" s="187" t="s">
        <v>100</v>
      </c>
      <c r="R21" s="187" t="s">
        <v>100</v>
      </c>
      <c r="S21" s="187" t="s">
        <v>100</v>
      </c>
      <c r="T21" s="187" t="s">
        <v>100</v>
      </c>
      <c r="U21" s="187" t="s">
        <v>100</v>
      </c>
      <c r="V21" s="86" t="s">
        <v>100</v>
      </c>
      <c r="W21" s="85"/>
    </row>
    <row r="22" spans="1:23" ht="147" customHeight="1" x14ac:dyDescent="0.25">
      <c r="A22" s="28"/>
      <c r="B22" s="215">
        <v>2018</v>
      </c>
      <c r="C22" s="215">
        <v>31262</v>
      </c>
      <c r="D22" s="24" t="s">
        <v>501</v>
      </c>
      <c r="E22" s="55" t="s">
        <v>515</v>
      </c>
      <c r="F22" s="42">
        <v>0</v>
      </c>
      <c r="G22" s="39">
        <v>70.19</v>
      </c>
      <c r="H22" s="160">
        <v>88.55</v>
      </c>
      <c r="I22" s="205">
        <v>7</v>
      </c>
      <c r="J22" s="92">
        <f t="shared" si="0"/>
        <v>88.55</v>
      </c>
      <c r="K22" s="101">
        <v>0</v>
      </c>
      <c r="L22" s="101">
        <v>0</v>
      </c>
      <c r="M22" s="101">
        <v>86</v>
      </c>
      <c r="N22" s="185">
        <f t="shared" si="1"/>
        <v>86</v>
      </c>
      <c r="O22" s="186">
        <f t="shared" si="2"/>
        <v>7615.3</v>
      </c>
      <c r="P22" s="210" t="s">
        <v>100</v>
      </c>
      <c r="Q22" s="208" t="s">
        <v>100</v>
      </c>
      <c r="R22" s="35" t="s">
        <v>397</v>
      </c>
      <c r="S22" s="210" t="s">
        <v>85</v>
      </c>
      <c r="T22" s="84" t="s">
        <v>100</v>
      </c>
      <c r="U22" s="35" t="s">
        <v>398</v>
      </c>
      <c r="V22" s="210" t="s">
        <v>502</v>
      </c>
      <c r="W22" s="212" t="s">
        <v>481</v>
      </c>
    </row>
    <row r="23" spans="1:23" ht="60" x14ac:dyDescent="0.25">
      <c r="A23" s="28"/>
      <c r="B23" s="215">
        <v>2018</v>
      </c>
      <c r="C23" s="54" t="s">
        <v>503</v>
      </c>
      <c r="D23" s="40" t="s">
        <v>509</v>
      </c>
      <c r="E23" s="23" t="s">
        <v>21</v>
      </c>
      <c r="F23" s="42">
        <v>0</v>
      </c>
      <c r="G23" s="18">
        <v>9.7200000000000006</v>
      </c>
      <c r="H23" s="156">
        <v>12.22</v>
      </c>
      <c r="I23" s="205">
        <v>0</v>
      </c>
      <c r="J23" s="92">
        <f t="shared" si="0"/>
        <v>12.22</v>
      </c>
      <c r="K23" s="101">
        <v>0</v>
      </c>
      <c r="L23" s="101">
        <v>0</v>
      </c>
      <c r="M23" s="101">
        <v>3</v>
      </c>
      <c r="N23" s="185">
        <f t="shared" si="1"/>
        <v>3</v>
      </c>
      <c r="O23" s="186">
        <f t="shared" si="2"/>
        <v>36.660000000000004</v>
      </c>
      <c r="P23" s="210" t="s">
        <v>100</v>
      </c>
      <c r="Q23" s="208" t="s">
        <v>100</v>
      </c>
      <c r="R23" s="35" t="s">
        <v>397</v>
      </c>
      <c r="S23" s="210" t="s">
        <v>85</v>
      </c>
      <c r="T23" s="84" t="s">
        <v>100</v>
      </c>
      <c r="U23" s="35" t="s">
        <v>398</v>
      </c>
      <c r="V23" s="211" t="s">
        <v>502</v>
      </c>
      <c r="W23" s="52" t="s">
        <v>492</v>
      </c>
    </row>
    <row r="24" spans="1:23" ht="90" x14ac:dyDescent="0.25">
      <c r="A24" s="28"/>
      <c r="B24" s="215">
        <v>2018</v>
      </c>
      <c r="C24" s="54" t="s">
        <v>504</v>
      </c>
      <c r="D24" s="40" t="s">
        <v>510</v>
      </c>
      <c r="E24" s="23" t="s">
        <v>22</v>
      </c>
      <c r="F24" s="42">
        <v>0</v>
      </c>
      <c r="G24" s="18">
        <v>9.7200000000000006</v>
      </c>
      <c r="H24" s="156">
        <v>12.22</v>
      </c>
      <c r="I24" s="205">
        <v>0</v>
      </c>
      <c r="J24" s="92">
        <f t="shared" si="0"/>
        <v>12.22</v>
      </c>
      <c r="K24" s="101">
        <v>0</v>
      </c>
      <c r="L24" s="101">
        <v>0</v>
      </c>
      <c r="M24" s="101">
        <v>470</v>
      </c>
      <c r="N24" s="185">
        <f t="shared" si="1"/>
        <v>470</v>
      </c>
      <c r="O24" s="186">
        <f t="shared" si="2"/>
        <v>5743.4000000000005</v>
      </c>
      <c r="P24" s="210" t="s">
        <v>100</v>
      </c>
      <c r="Q24" s="208" t="s">
        <v>100</v>
      </c>
      <c r="R24" s="35" t="s">
        <v>397</v>
      </c>
      <c r="S24" s="210" t="s">
        <v>85</v>
      </c>
      <c r="T24" s="84" t="s">
        <v>100</v>
      </c>
      <c r="U24" s="35" t="s">
        <v>398</v>
      </c>
      <c r="V24" s="210" t="s">
        <v>502</v>
      </c>
      <c r="W24" s="52" t="s">
        <v>492</v>
      </c>
    </row>
    <row r="25" spans="1:23" ht="120" x14ac:dyDescent="0.25">
      <c r="A25" s="28"/>
      <c r="B25" s="215">
        <v>2018</v>
      </c>
      <c r="C25" s="54" t="s">
        <v>505</v>
      </c>
      <c r="D25" s="40" t="s">
        <v>511</v>
      </c>
      <c r="E25" s="23" t="s">
        <v>23</v>
      </c>
      <c r="F25" s="42">
        <v>0</v>
      </c>
      <c r="G25" s="18">
        <v>47.89</v>
      </c>
      <c r="H25" s="156">
        <v>60.13</v>
      </c>
      <c r="I25" s="205">
        <v>0</v>
      </c>
      <c r="J25" s="92">
        <f t="shared" si="0"/>
        <v>60.13</v>
      </c>
      <c r="K25" s="101">
        <v>0</v>
      </c>
      <c r="L25" s="101">
        <v>0</v>
      </c>
      <c r="M25" s="101">
        <v>15</v>
      </c>
      <c r="N25" s="185">
        <f t="shared" si="1"/>
        <v>15</v>
      </c>
      <c r="O25" s="186">
        <f t="shared" si="2"/>
        <v>901.95</v>
      </c>
      <c r="P25" s="210" t="s">
        <v>100</v>
      </c>
      <c r="Q25" s="208" t="s">
        <v>100</v>
      </c>
      <c r="R25" s="35" t="s">
        <v>397</v>
      </c>
      <c r="S25" s="210" t="s">
        <v>85</v>
      </c>
      <c r="T25" s="84" t="s">
        <v>100</v>
      </c>
      <c r="U25" s="35" t="s">
        <v>398</v>
      </c>
      <c r="V25" s="211" t="s">
        <v>502</v>
      </c>
      <c r="W25" s="52" t="s">
        <v>493</v>
      </c>
    </row>
    <row r="26" spans="1:23" ht="120" x14ac:dyDescent="0.25">
      <c r="A26" s="28"/>
      <c r="B26" s="215">
        <v>2018</v>
      </c>
      <c r="C26" s="54" t="s">
        <v>506</v>
      </c>
      <c r="D26" s="40" t="s">
        <v>512</v>
      </c>
      <c r="E26" s="23" t="s">
        <v>24</v>
      </c>
      <c r="F26" s="42">
        <v>0</v>
      </c>
      <c r="G26" s="18">
        <v>47.89</v>
      </c>
      <c r="H26" s="156">
        <v>60.13</v>
      </c>
      <c r="I26" s="205">
        <v>0</v>
      </c>
      <c r="J26" s="92">
        <f t="shared" si="0"/>
        <v>60.13</v>
      </c>
      <c r="K26" s="101">
        <v>0</v>
      </c>
      <c r="L26" s="101">
        <v>0</v>
      </c>
      <c r="M26" s="101">
        <v>8</v>
      </c>
      <c r="N26" s="185">
        <f t="shared" si="1"/>
        <v>8</v>
      </c>
      <c r="O26" s="186">
        <f t="shared" si="2"/>
        <v>481.04</v>
      </c>
      <c r="P26" s="210" t="s">
        <v>100</v>
      </c>
      <c r="Q26" s="208" t="s">
        <v>100</v>
      </c>
      <c r="R26" s="35" t="s">
        <v>397</v>
      </c>
      <c r="S26" s="210" t="s">
        <v>85</v>
      </c>
      <c r="T26" s="84" t="s">
        <v>100</v>
      </c>
      <c r="U26" s="35" t="s">
        <v>398</v>
      </c>
      <c r="V26" s="210" t="s">
        <v>502</v>
      </c>
      <c r="W26" s="52" t="s">
        <v>494</v>
      </c>
    </row>
    <row r="27" spans="1:23" ht="75" x14ac:dyDescent="0.25">
      <c r="A27" s="28"/>
      <c r="B27" s="215">
        <v>2018</v>
      </c>
      <c r="C27" s="54" t="s">
        <v>507</v>
      </c>
      <c r="D27" s="40" t="s">
        <v>513</v>
      </c>
      <c r="E27" s="23" t="s">
        <v>25</v>
      </c>
      <c r="F27" s="42">
        <v>0</v>
      </c>
      <c r="G27" s="18">
        <v>47.89</v>
      </c>
      <c r="H27" s="156">
        <v>60.13</v>
      </c>
      <c r="I27" s="205">
        <v>0</v>
      </c>
      <c r="J27" s="92">
        <f t="shared" si="0"/>
        <v>60.13</v>
      </c>
      <c r="K27" s="101">
        <v>0</v>
      </c>
      <c r="L27" s="101">
        <v>0</v>
      </c>
      <c r="M27" s="101">
        <v>10</v>
      </c>
      <c r="N27" s="185">
        <f t="shared" si="1"/>
        <v>10</v>
      </c>
      <c r="O27" s="186">
        <f t="shared" si="2"/>
        <v>601.30000000000007</v>
      </c>
      <c r="P27" s="210" t="s">
        <v>100</v>
      </c>
      <c r="Q27" s="208" t="s">
        <v>100</v>
      </c>
      <c r="R27" s="35" t="s">
        <v>397</v>
      </c>
      <c r="S27" s="210" t="s">
        <v>85</v>
      </c>
      <c r="T27" s="84" t="s">
        <v>100</v>
      </c>
      <c r="U27" s="35" t="s">
        <v>398</v>
      </c>
      <c r="V27" s="211" t="s">
        <v>502</v>
      </c>
      <c r="W27" s="52" t="s">
        <v>495</v>
      </c>
    </row>
    <row r="28" spans="1:23" ht="108" x14ac:dyDescent="0.25">
      <c r="A28" s="28"/>
      <c r="B28" s="215">
        <v>2018</v>
      </c>
      <c r="C28" s="54" t="s">
        <v>508</v>
      </c>
      <c r="D28" s="40" t="s">
        <v>514</v>
      </c>
      <c r="E28" s="23" t="s">
        <v>26</v>
      </c>
      <c r="F28" s="42">
        <v>0</v>
      </c>
      <c r="G28" s="18">
        <v>47.89</v>
      </c>
      <c r="H28" s="156">
        <v>60.31</v>
      </c>
      <c r="I28" s="205">
        <v>0</v>
      </c>
      <c r="J28" s="92">
        <f t="shared" si="0"/>
        <v>60.31</v>
      </c>
      <c r="K28" s="101">
        <v>0</v>
      </c>
      <c r="L28" s="101">
        <v>0</v>
      </c>
      <c r="M28" s="101">
        <v>19</v>
      </c>
      <c r="N28" s="185">
        <f t="shared" si="1"/>
        <v>19</v>
      </c>
      <c r="O28" s="186">
        <f t="shared" si="2"/>
        <v>1145.8900000000001</v>
      </c>
      <c r="P28" s="210" t="s">
        <v>100</v>
      </c>
      <c r="Q28" s="208" t="s">
        <v>100</v>
      </c>
      <c r="R28" s="35" t="s">
        <v>397</v>
      </c>
      <c r="S28" s="210" t="s">
        <v>85</v>
      </c>
      <c r="T28" s="84" t="s">
        <v>100</v>
      </c>
      <c r="U28" s="35" t="s">
        <v>398</v>
      </c>
      <c r="V28" s="210" t="s">
        <v>502</v>
      </c>
      <c r="W28" s="52" t="s">
        <v>496</v>
      </c>
    </row>
    <row r="29" spans="1:23" ht="60" x14ac:dyDescent="0.25">
      <c r="A29" s="28"/>
      <c r="B29" s="215">
        <v>2017</v>
      </c>
      <c r="C29" s="101">
        <v>25022</v>
      </c>
      <c r="D29" s="24" t="s">
        <v>27</v>
      </c>
      <c r="E29" s="55" t="s">
        <v>515</v>
      </c>
      <c r="F29" s="39">
        <v>226.34000000000003</v>
      </c>
      <c r="G29" s="39">
        <v>332.46000000000004</v>
      </c>
      <c r="H29" s="160">
        <v>344.7</v>
      </c>
      <c r="I29" s="205">
        <v>0</v>
      </c>
      <c r="J29" s="92">
        <f t="shared" si="0"/>
        <v>118.35999999999996</v>
      </c>
      <c r="K29" s="291">
        <v>464</v>
      </c>
      <c r="L29" s="292"/>
      <c r="M29" s="25">
        <v>209</v>
      </c>
      <c r="N29" s="185">
        <f>K29+L29+M29</f>
        <v>673</v>
      </c>
      <c r="O29" s="186">
        <f t="shared" si="2"/>
        <v>79656.27999999997</v>
      </c>
      <c r="P29" s="84" t="s">
        <v>386</v>
      </c>
      <c r="Q29" s="84" t="s">
        <v>523</v>
      </c>
      <c r="R29" s="207" t="s">
        <v>100</v>
      </c>
      <c r="S29" s="84" t="s">
        <v>386</v>
      </c>
      <c r="T29" s="84" t="s">
        <v>523</v>
      </c>
      <c r="U29" s="207" t="s">
        <v>100</v>
      </c>
      <c r="V29" s="90" t="s">
        <v>100</v>
      </c>
      <c r="W29" s="89"/>
    </row>
    <row r="30" spans="1:23" ht="120" x14ac:dyDescent="0.25">
      <c r="A30" s="28"/>
      <c r="B30" s="215">
        <v>2017</v>
      </c>
      <c r="C30" s="18">
        <v>54007</v>
      </c>
      <c r="D30" s="91" t="s">
        <v>28</v>
      </c>
      <c r="E30" s="55" t="s">
        <v>515</v>
      </c>
      <c r="F30" s="87">
        <v>17.690000000000001</v>
      </c>
      <c r="G30" s="39">
        <v>45.349999999999994</v>
      </c>
      <c r="H30" s="160">
        <v>47.22</v>
      </c>
      <c r="I30" s="205">
        <v>0</v>
      </c>
      <c r="J30" s="92">
        <f t="shared" si="0"/>
        <v>29.529999999999998</v>
      </c>
      <c r="K30" s="101">
        <v>6791</v>
      </c>
      <c r="L30" s="101">
        <v>0</v>
      </c>
      <c r="M30" s="25">
        <v>8734</v>
      </c>
      <c r="N30" s="185">
        <f t="shared" si="1"/>
        <v>15525</v>
      </c>
      <c r="O30" s="186">
        <f t="shared" si="2"/>
        <v>458453.24999999994</v>
      </c>
      <c r="P30" s="187" t="s">
        <v>85</v>
      </c>
      <c r="Q30" s="187" t="s">
        <v>100</v>
      </c>
      <c r="R30" s="85" t="s">
        <v>87</v>
      </c>
      <c r="S30" s="187" t="s">
        <v>85</v>
      </c>
      <c r="T30" s="187" t="s">
        <v>100</v>
      </c>
      <c r="U30" s="85" t="s">
        <v>87</v>
      </c>
      <c r="V30" s="86" t="s">
        <v>100</v>
      </c>
      <c r="W30" s="85"/>
    </row>
    <row r="31" spans="1:23" ht="216" x14ac:dyDescent="0.25">
      <c r="A31" s="28"/>
      <c r="B31" s="215">
        <v>2017</v>
      </c>
      <c r="C31" s="18">
        <v>54008</v>
      </c>
      <c r="D31" s="91" t="s">
        <v>524</v>
      </c>
      <c r="E31" s="55" t="s">
        <v>515</v>
      </c>
      <c r="F31" s="87">
        <v>22.099999999999998</v>
      </c>
      <c r="G31" s="39">
        <v>47.910000000000004</v>
      </c>
      <c r="H31" s="160">
        <v>50.13</v>
      </c>
      <c r="I31" s="205">
        <v>0</v>
      </c>
      <c r="J31" s="92">
        <f t="shared" si="0"/>
        <v>28.030000000000005</v>
      </c>
      <c r="K31" s="101">
        <v>19728</v>
      </c>
      <c r="L31" s="101">
        <v>0</v>
      </c>
      <c r="M31" s="25">
        <v>6139</v>
      </c>
      <c r="N31" s="185">
        <f t="shared" si="1"/>
        <v>25867</v>
      </c>
      <c r="O31" s="186">
        <f t="shared" si="2"/>
        <v>725052.01000000013</v>
      </c>
      <c r="P31" s="187" t="s">
        <v>85</v>
      </c>
      <c r="Q31" s="187" t="s">
        <v>100</v>
      </c>
      <c r="R31" s="85" t="s">
        <v>87</v>
      </c>
      <c r="S31" s="187" t="s">
        <v>85</v>
      </c>
      <c r="T31" s="187" t="s">
        <v>100</v>
      </c>
      <c r="U31" s="85" t="s">
        <v>87</v>
      </c>
      <c r="V31" s="86" t="s">
        <v>100</v>
      </c>
      <c r="W31" s="85"/>
    </row>
    <row r="32" spans="1:23" ht="354.75" customHeight="1" x14ac:dyDescent="0.25">
      <c r="A32" s="28"/>
      <c r="B32" s="215">
        <v>2017</v>
      </c>
      <c r="C32" s="18">
        <v>54009</v>
      </c>
      <c r="D32" s="93" t="s">
        <v>525</v>
      </c>
      <c r="E32" s="55" t="s">
        <v>515</v>
      </c>
      <c r="F32" s="87">
        <v>33.32</v>
      </c>
      <c r="G32" s="39">
        <v>56.510000000000005</v>
      </c>
      <c r="H32" s="160">
        <v>60.64</v>
      </c>
      <c r="I32" s="205">
        <v>0</v>
      </c>
      <c r="J32" s="92">
        <f t="shared" si="0"/>
        <v>27.32</v>
      </c>
      <c r="K32" s="101">
        <v>52447</v>
      </c>
      <c r="L32" s="101">
        <v>0</v>
      </c>
      <c r="M32" s="25">
        <v>15069</v>
      </c>
      <c r="N32" s="185">
        <f t="shared" si="1"/>
        <v>67516</v>
      </c>
      <c r="O32" s="186">
        <f t="shared" si="2"/>
        <v>1844537.12</v>
      </c>
      <c r="P32" s="187" t="s">
        <v>85</v>
      </c>
      <c r="Q32" s="187" t="s">
        <v>100</v>
      </c>
      <c r="R32" s="85" t="s">
        <v>87</v>
      </c>
      <c r="S32" s="187" t="s">
        <v>85</v>
      </c>
      <c r="T32" s="187" t="s">
        <v>100</v>
      </c>
      <c r="U32" s="85" t="s">
        <v>87</v>
      </c>
      <c r="V32" s="90" t="s">
        <v>100</v>
      </c>
      <c r="W32" s="85"/>
    </row>
    <row r="33" spans="1:23" ht="258.75" x14ac:dyDescent="0.25">
      <c r="A33" s="28"/>
      <c r="B33" s="215">
        <v>2017</v>
      </c>
      <c r="C33" s="18">
        <v>54010</v>
      </c>
      <c r="D33" s="93" t="s">
        <v>526</v>
      </c>
      <c r="E33" s="55" t="s">
        <v>515</v>
      </c>
      <c r="F33" s="87">
        <v>63.46</v>
      </c>
      <c r="G33" s="39">
        <v>78.920000000000016</v>
      </c>
      <c r="H33" s="160">
        <v>87.84</v>
      </c>
      <c r="I33" s="205">
        <v>0</v>
      </c>
      <c r="J33" s="92">
        <f t="shared" si="0"/>
        <v>24.380000000000003</v>
      </c>
      <c r="K33" s="101">
        <v>2739</v>
      </c>
      <c r="L33" s="101">
        <v>0</v>
      </c>
      <c r="M33" s="25">
        <v>6360</v>
      </c>
      <c r="N33" s="185">
        <f t="shared" si="1"/>
        <v>9099</v>
      </c>
      <c r="O33" s="186">
        <f t="shared" si="2"/>
        <v>221833.62000000002</v>
      </c>
      <c r="P33" s="187" t="s">
        <v>85</v>
      </c>
      <c r="Q33" s="187" t="s">
        <v>100</v>
      </c>
      <c r="R33" s="85" t="s">
        <v>87</v>
      </c>
      <c r="S33" s="187" t="s">
        <v>85</v>
      </c>
      <c r="T33" s="187" t="s">
        <v>100</v>
      </c>
      <c r="U33" s="85" t="s">
        <v>87</v>
      </c>
      <c r="V33" s="86" t="s">
        <v>100</v>
      </c>
      <c r="W33" s="85"/>
    </row>
    <row r="34" spans="1:23" ht="90" x14ac:dyDescent="0.25">
      <c r="A34" s="28"/>
      <c r="B34" s="215">
        <v>2017</v>
      </c>
      <c r="C34" s="18">
        <v>54016</v>
      </c>
      <c r="D34" s="40" t="s">
        <v>527</v>
      </c>
      <c r="E34" s="55" t="s">
        <v>515</v>
      </c>
      <c r="F34" s="39">
        <v>112.74000000000002</v>
      </c>
      <c r="G34" s="39">
        <v>130.37</v>
      </c>
      <c r="H34" s="160">
        <v>134.69999999999999</v>
      </c>
      <c r="I34" s="205">
        <v>0</v>
      </c>
      <c r="J34" s="92">
        <f t="shared" si="0"/>
        <v>21.959999999999965</v>
      </c>
      <c r="K34" s="101">
        <v>4883</v>
      </c>
      <c r="L34" s="101">
        <v>0</v>
      </c>
      <c r="M34" s="25">
        <v>3430</v>
      </c>
      <c r="N34" s="185">
        <f t="shared" si="1"/>
        <v>8313</v>
      </c>
      <c r="O34" s="186">
        <f t="shared" si="2"/>
        <v>182553.47999999972</v>
      </c>
      <c r="P34" s="187" t="s">
        <v>85</v>
      </c>
      <c r="Q34" s="187" t="s">
        <v>100</v>
      </c>
      <c r="R34" s="85" t="s">
        <v>87</v>
      </c>
      <c r="S34" s="187" t="s">
        <v>85</v>
      </c>
      <c r="T34" s="187" t="s">
        <v>100</v>
      </c>
      <c r="U34" s="85" t="s">
        <v>87</v>
      </c>
      <c r="V34" s="86" t="s">
        <v>100</v>
      </c>
      <c r="W34" s="85"/>
    </row>
    <row r="35" spans="1:23" x14ac:dyDescent="0.25">
      <c r="B35" s="1"/>
      <c r="C35" s="12"/>
      <c r="D35" s="12"/>
      <c r="E35" s="2"/>
      <c r="F35" s="1"/>
      <c r="G35" s="1"/>
      <c r="H35" s="1"/>
      <c r="I35" s="1"/>
      <c r="J35" s="1"/>
      <c r="K35" s="1"/>
      <c r="L35" s="1"/>
      <c r="M35" s="1"/>
      <c r="N35" s="1"/>
      <c r="O35" s="3"/>
    </row>
    <row r="36" spans="1:23" x14ac:dyDescent="0.25">
      <c r="B36" s="1"/>
      <c r="C36" s="12"/>
      <c r="D36" s="12"/>
      <c r="E36" s="2"/>
      <c r="F36" s="1"/>
      <c r="G36" s="1"/>
      <c r="H36" s="1"/>
      <c r="I36" s="1"/>
      <c r="J36" s="1"/>
      <c r="K36" s="1"/>
      <c r="L36" s="1"/>
      <c r="M36" s="1"/>
      <c r="N36" s="1"/>
      <c r="O36" s="3"/>
    </row>
    <row r="37" spans="1:23" x14ac:dyDescent="0.25">
      <c r="B37" s="1"/>
      <c r="C37" s="12"/>
      <c r="D37" s="12"/>
      <c r="E37" s="2"/>
      <c r="F37" s="1"/>
      <c r="G37" s="1"/>
      <c r="H37" s="1"/>
      <c r="I37" s="1"/>
      <c r="J37" s="1"/>
      <c r="K37" s="1"/>
      <c r="L37" s="1"/>
      <c r="M37" s="1"/>
      <c r="N37" s="1"/>
      <c r="O37" s="3"/>
    </row>
    <row r="38" spans="1:23" x14ac:dyDescent="0.25">
      <c r="B38" s="1"/>
      <c r="C38" s="12"/>
      <c r="D38" s="12"/>
      <c r="E38" s="2"/>
      <c r="F38" s="1"/>
      <c r="G38" s="1"/>
      <c r="H38" s="1"/>
      <c r="I38" s="1"/>
      <c r="J38" s="1"/>
      <c r="K38" s="1"/>
      <c r="L38" s="1"/>
      <c r="M38" s="1"/>
      <c r="N38" s="1"/>
      <c r="O38" s="3"/>
    </row>
    <row r="39" spans="1:23" x14ac:dyDescent="0.25">
      <c r="B39" s="1"/>
      <c r="C39" s="12"/>
      <c r="D39" s="12"/>
      <c r="E39" s="2"/>
      <c r="F39" s="1"/>
      <c r="G39" s="1"/>
      <c r="H39" s="1"/>
      <c r="I39" s="1"/>
      <c r="J39" s="1"/>
      <c r="K39" s="1"/>
      <c r="L39" s="1"/>
      <c r="M39" s="1"/>
      <c r="N39" s="1"/>
      <c r="O39" s="3"/>
    </row>
    <row r="40" spans="1:23" x14ac:dyDescent="0.25">
      <c r="B40" s="1"/>
      <c r="C40" s="12"/>
      <c r="D40" s="12"/>
      <c r="E40" s="2"/>
      <c r="F40" s="1"/>
      <c r="G40" s="1"/>
      <c r="H40" s="1"/>
      <c r="I40" s="1"/>
      <c r="J40" s="1"/>
      <c r="K40" s="1"/>
      <c r="L40" s="1"/>
      <c r="M40" s="1"/>
      <c r="N40" s="1"/>
      <c r="O40" s="3"/>
    </row>
    <row r="41" spans="1:23" x14ac:dyDescent="0.25">
      <c r="B41" s="1"/>
      <c r="C41" s="12"/>
      <c r="D41" s="12"/>
      <c r="E41" s="2"/>
      <c r="F41" s="1"/>
      <c r="G41" s="1"/>
      <c r="H41" s="1"/>
      <c r="I41" s="1"/>
      <c r="J41" s="1"/>
      <c r="K41" s="1"/>
      <c r="L41" s="1"/>
      <c r="M41" s="1"/>
      <c r="N41" s="1"/>
      <c r="O41" s="3"/>
    </row>
    <row r="42" spans="1:23" x14ac:dyDescent="0.25">
      <c r="B42" s="1"/>
      <c r="C42" s="12"/>
      <c r="D42" s="12"/>
      <c r="E42" s="2"/>
      <c r="F42" s="1"/>
      <c r="G42" s="1"/>
      <c r="H42" s="1"/>
      <c r="I42" s="1"/>
      <c r="J42" s="1"/>
      <c r="K42" s="1"/>
      <c r="L42" s="1"/>
      <c r="M42" s="1"/>
      <c r="N42" s="1"/>
      <c r="O42" s="3"/>
    </row>
    <row r="43" spans="1:23" x14ac:dyDescent="0.25">
      <c r="B43" s="1"/>
      <c r="C43" s="12"/>
      <c r="D43" s="12"/>
      <c r="E43" s="2"/>
      <c r="F43" s="1"/>
      <c r="G43" s="1"/>
      <c r="H43" s="1"/>
      <c r="I43" s="1"/>
      <c r="J43" s="1"/>
      <c r="K43" s="1"/>
      <c r="L43" s="1"/>
      <c r="M43" s="1"/>
      <c r="N43" s="1"/>
      <c r="O43" s="3"/>
    </row>
    <row r="44" spans="1:23" x14ac:dyDescent="0.25">
      <c r="B44" s="1"/>
      <c r="C44" s="12"/>
      <c r="D44" s="12"/>
      <c r="E44" s="2"/>
      <c r="F44" s="1"/>
      <c r="G44" s="1"/>
      <c r="H44" s="1"/>
      <c r="I44" s="1"/>
      <c r="J44" s="1"/>
      <c r="K44" s="1"/>
      <c r="L44" s="1"/>
      <c r="M44" s="1"/>
      <c r="N44" s="1"/>
      <c r="O44" s="3"/>
    </row>
    <row r="45" spans="1:23" x14ac:dyDescent="0.25">
      <c r="B45" s="1"/>
      <c r="C45" s="12"/>
      <c r="D45" s="12"/>
      <c r="E45" s="2"/>
      <c r="F45" s="1"/>
      <c r="G45" s="1"/>
      <c r="H45" s="1"/>
      <c r="I45" s="1"/>
      <c r="J45" s="1"/>
      <c r="K45" s="1"/>
      <c r="L45" s="1"/>
      <c r="M45" s="1"/>
      <c r="N45" s="1"/>
      <c r="O45" s="3"/>
    </row>
    <row r="46" spans="1:23" x14ac:dyDescent="0.25">
      <c r="B46" s="1"/>
      <c r="C46" s="12"/>
      <c r="D46" s="12"/>
      <c r="E46" s="2"/>
      <c r="F46" s="1"/>
      <c r="G46" s="1"/>
      <c r="H46" s="1"/>
      <c r="I46" s="1"/>
      <c r="J46" s="1"/>
      <c r="K46" s="1"/>
      <c r="L46" s="1"/>
      <c r="M46" s="1"/>
      <c r="N46" s="1"/>
      <c r="O46" s="3"/>
    </row>
    <row r="47" spans="1:23" x14ac:dyDescent="0.25">
      <c r="B47" s="1"/>
      <c r="C47" s="12"/>
      <c r="D47" s="12"/>
      <c r="E47" s="2"/>
      <c r="F47" s="1"/>
      <c r="G47" s="1"/>
      <c r="H47" s="1"/>
      <c r="I47" s="1"/>
      <c r="J47" s="1"/>
      <c r="K47" s="1"/>
      <c r="L47" s="1"/>
      <c r="M47" s="1"/>
      <c r="N47" s="1"/>
      <c r="O47" s="3"/>
    </row>
    <row r="48" spans="1:23" x14ac:dyDescent="0.25">
      <c r="B48" s="1"/>
      <c r="C48" s="12"/>
      <c r="D48" s="12"/>
      <c r="E48" s="2"/>
      <c r="F48" s="1"/>
      <c r="G48" s="1"/>
      <c r="H48" s="1"/>
      <c r="I48" s="1"/>
      <c r="J48" s="1"/>
      <c r="K48" s="1"/>
      <c r="L48" s="1"/>
      <c r="M48" s="1"/>
      <c r="N48" s="1"/>
      <c r="O48" s="3"/>
    </row>
    <row r="49" spans="2:15" x14ac:dyDescent="0.25">
      <c r="B49" s="1"/>
      <c r="C49" s="12"/>
      <c r="D49" s="12"/>
      <c r="E49" s="2"/>
      <c r="F49" s="1"/>
      <c r="G49" s="1"/>
      <c r="H49" s="1"/>
      <c r="I49" s="1"/>
      <c r="J49" s="1"/>
      <c r="K49" s="1"/>
      <c r="L49" s="1"/>
      <c r="M49" s="1"/>
      <c r="N49" s="1"/>
      <c r="O49" s="3"/>
    </row>
    <row r="50" spans="2:15" x14ac:dyDescent="0.25">
      <c r="B50" s="1"/>
      <c r="C50" s="12"/>
      <c r="D50" s="12"/>
      <c r="E50" s="2"/>
      <c r="F50" s="1"/>
      <c r="G50" s="1"/>
      <c r="H50" s="1"/>
      <c r="I50" s="1"/>
      <c r="J50" s="1"/>
      <c r="K50" s="1"/>
      <c r="L50" s="1"/>
      <c r="M50" s="1"/>
      <c r="N50" s="1"/>
      <c r="O50" s="3"/>
    </row>
    <row r="51" spans="2:15" x14ac:dyDescent="0.25">
      <c r="B51" s="1"/>
      <c r="C51" s="12"/>
      <c r="D51" s="12"/>
      <c r="E51" s="2"/>
      <c r="F51" s="1"/>
      <c r="G51" s="1"/>
      <c r="H51" s="1"/>
      <c r="I51" s="1"/>
      <c r="J51" s="1"/>
      <c r="K51" s="1"/>
      <c r="L51" s="1"/>
      <c r="M51" s="1"/>
      <c r="N51" s="1"/>
      <c r="O51" s="3"/>
    </row>
    <row r="52" spans="2:15" x14ac:dyDescent="0.25">
      <c r="B52" s="1"/>
      <c r="C52" s="12"/>
      <c r="D52" s="12"/>
      <c r="E52" s="2"/>
      <c r="F52" s="1"/>
      <c r="G52" s="1"/>
      <c r="H52" s="1"/>
      <c r="I52" s="1"/>
      <c r="J52" s="1"/>
      <c r="K52" s="1"/>
      <c r="L52" s="1"/>
      <c r="M52" s="1"/>
      <c r="N52" s="1"/>
      <c r="O52" s="3"/>
    </row>
    <row r="53" spans="2:15" x14ac:dyDescent="0.25">
      <c r="B53" s="1"/>
      <c r="C53" s="12"/>
      <c r="D53" s="12"/>
      <c r="E53" s="2"/>
      <c r="F53" s="1"/>
      <c r="G53" s="1"/>
      <c r="H53" s="1"/>
      <c r="I53" s="1"/>
      <c r="J53" s="1"/>
      <c r="K53" s="1"/>
      <c r="L53" s="1"/>
      <c r="M53" s="1"/>
      <c r="N53" s="1"/>
      <c r="O53" s="3"/>
    </row>
    <row r="54" spans="2:15" x14ac:dyDescent="0.25">
      <c r="B54" s="1"/>
      <c r="C54" s="12"/>
      <c r="D54" s="12"/>
      <c r="E54" s="2"/>
      <c r="F54" s="1"/>
      <c r="G54" s="1"/>
      <c r="H54" s="1"/>
      <c r="I54" s="1"/>
      <c r="J54" s="1"/>
      <c r="K54" s="1"/>
      <c r="L54" s="1"/>
      <c r="M54" s="1"/>
      <c r="N54" s="1"/>
      <c r="O54" s="3"/>
    </row>
    <row r="55" spans="2:15" x14ac:dyDescent="0.25">
      <c r="B55" s="1"/>
      <c r="C55" s="12"/>
      <c r="D55" s="12"/>
      <c r="E55" s="2"/>
      <c r="F55" s="1"/>
      <c r="G55" s="1"/>
      <c r="H55" s="1"/>
      <c r="I55" s="1"/>
      <c r="J55" s="1"/>
      <c r="K55" s="1"/>
      <c r="L55" s="1"/>
      <c r="M55" s="1"/>
      <c r="N55" s="1"/>
      <c r="O55" s="3"/>
    </row>
    <row r="56" spans="2:15" x14ac:dyDescent="0.25">
      <c r="B56" s="1"/>
      <c r="C56" s="12"/>
      <c r="D56" s="12"/>
      <c r="E56" s="2"/>
      <c r="F56" s="1"/>
      <c r="G56" s="1"/>
      <c r="H56" s="1"/>
      <c r="I56" s="1"/>
      <c r="J56" s="1"/>
      <c r="K56" s="1"/>
      <c r="L56" s="1"/>
      <c r="M56" s="1"/>
      <c r="N56" s="1"/>
      <c r="O56" s="3"/>
    </row>
    <row r="57" spans="2:15" x14ac:dyDescent="0.25">
      <c r="B57" s="1"/>
      <c r="C57" s="12"/>
      <c r="D57" s="12"/>
      <c r="E57" s="2"/>
      <c r="F57" s="1"/>
      <c r="G57" s="1"/>
      <c r="H57" s="1"/>
      <c r="I57" s="1"/>
      <c r="J57" s="1"/>
      <c r="K57" s="1"/>
      <c r="L57" s="1"/>
      <c r="M57" s="1"/>
      <c r="N57" s="1"/>
      <c r="O57" s="3"/>
    </row>
    <row r="58" spans="2:15" x14ac:dyDescent="0.25">
      <c r="B58" s="1"/>
      <c r="C58" s="12"/>
      <c r="D58" s="12"/>
      <c r="E58" s="2"/>
      <c r="F58" s="1"/>
      <c r="G58" s="1"/>
      <c r="H58" s="1"/>
      <c r="I58" s="1"/>
      <c r="J58" s="1"/>
      <c r="K58" s="1"/>
      <c r="L58" s="1"/>
      <c r="M58" s="1"/>
      <c r="N58" s="1"/>
      <c r="O58" s="3"/>
    </row>
    <row r="59" spans="2:15" x14ac:dyDescent="0.25">
      <c r="B59" s="1"/>
      <c r="C59" s="1"/>
      <c r="D59" s="2"/>
      <c r="E59" s="2"/>
      <c r="F59" s="1"/>
      <c r="G59" s="1"/>
      <c r="H59" s="1"/>
      <c r="I59" s="1"/>
      <c r="J59" s="1"/>
      <c r="K59" s="1"/>
      <c r="L59" s="1"/>
      <c r="M59" s="1"/>
      <c r="N59" s="1"/>
      <c r="O59" s="3"/>
    </row>
    <row r="60" spans="2:15" x14ac:dyDescent="0.25">
      <c r="B60" s="1"/>
      <c r="C60" s="1"/>
      <c r="D60" s="2"/>
      <c r="E60" s="2"/>
      <c r="F60" s="1"/>
      <c r="G60" s="1"/>
      <c r="H60" s="1"/>
      <c r="I60" s="1"/>
      <c r="J60" s="1"/>
      <c r="K60" s="1"/>
      <c r="L60" s="1"/>
      <c r="M60" s="1"/>
      <c r="N60" s="1"/>
      <c r="O60" s="3"/>
    </row>
    <row r="61" spans="2:15" x14ac:dyDescent="0.25">
      <c r="B61" s="1"/>
      <c r="C61" s="1"/>
      <c r="D61" s="2"/>
      <c r="E61" s="2"/>
      <c r="F61" s="1"/>
      <c r="G61" s="1"/>
      <c r="H61" s="1"/>
      <c r="I61" s="1"/>
      <c r="J61" s="1"/>
      <c r="K61" s="1"/>
      <c r="L61" s="1"/>
      <c r="M61" s="1"/>
      <c r="N61" s="1"/>
      <c r="O61" s="3"/>
    </row>
    <row r="62" spans="2:15" x14ac:dyDescent="0.25">
      <c r="B62" s="1"/>
      <c r="C62" s="1"/>
      <c r="D62" s="2"/>
      <c r="E62" s="2"/>
      <c r="F62" s="1"/>
      <c r="G62" s="1"/>
      <c r="H62" s="1"/>
      <c r="I62" s="1"/>
      <c r="J62" s="1"/>
      <c r="K62" s="1"/>
      <c r="L62" s="1"/>
      <c r="M62" s="1"/>
      <c r="N62" s="1"/>
      <c r="O62" s="3"/>
    </row>
    <row r="63" spans="2:15" x14ac:dyDescent="0.25">
      <c r="B63" s="1"/>
      <c r="C63" s="1"/>
      <c r="D63" s="2"/>
      <c r="E63" s="2"/>
      <c r="F63" s="1"/>
      <c r="G63" s="1"/>
      <c r="H63" s="1"/>
      <c r="I63" s="1"/>
      <c r="J63" s="1"/>
      <c r="K63" s="1"/>
      <c r="L63" s="1"/>
      <c r="M63" s="1"/>
      <c r="N63" s="1"/>
      <c r="O63" s="3"/>
    </row>
    <row r="64" spans="2:15" x14ac:dyDescent="0.25">
      <c r="B64" s="1"/>
      <c r="C64" s="1"/>
      <c r="D64" s="2"/>
      <c r="E64" s="2"/>
      <c r="F64" s="1"/>
      <c r="G64" s="1"/>
      <c r="H64" s="1"/>
      <c r="I64" s="1"/>
      <c r="J64" s="1"/>
      <c r="K64" s="1"/>
      <c r="L64" s="1"/>
      <c r="M64" s="1"/>
      <c r="N64" s="1"/>
      <c r="O64" s="3"/>
    </row>
    <row r="65" spans="2:15" x14ac:dyDescent="0.25">
      <c r="B65" s="1"/>
      <c r="C65" s="1"/>
      <c r="D65" s="2"/>
      <c r="E65" s="2"/>
      <c r="F65" s="1"/>
      <c r="G65" s="1"/>
      <c r="H65" s="1"/>
      <c r="I65" s="1"/>
      <c r="J65" s="1"/>
      <c r="K65" s="1"/>
      <c r="L65" s="1"/>
      <c r="M65" s="1"/>
      <c r="N65" s="1"/>
      <c r="O65" s="3"/>
    </row>
    <row r="66" spans="2:15" x14ac:dyDescent="0.25">
      <c r="B66" s="1"/>
      <c r="C66" s="1"/>
      <c r="D66" s="2"/>
      <c r="E66" s="2"/>
      <c r="F66" s="1"/>
      <c r="G66" s="1"/>
      <c r="H66" s="1"/>
      <c r="I66" s="1"/>
      <c r="J66" s="1"/>
      <c r="K66" s="1"/>
      <c r="L66" s="1"/>
      <c r="M66" s="1"/>
      <c r="N66" s="1"/>
      <c r="O66" s="3"/>
    </row>
    <row r="67" spans="2:15" x14ac:dyDescent="0.25">
      <c r="B67" s="1"/>
      <c r="C67" s="1"/>
      <c r="D67" s="2"/>
      <c r="E67" s="2"/>
      <c r="F67" s="1"/>
      <c r="G67" s="1"/>
      <c r="H67" s="1"/>
      <c r="I67" s="1"/>
      <c r="J67" s="1"/>
      <c r="K67" s="1"/>
      <c r="L67" s="1"/>
      <c r="M67" s="1"/>
      <c r="N67" s="1"/>
      <c r="O67" s="3"/>
    </row>
    <row r="68" spans="2:15" x14ac:dyDescent="0.25">
      <c r="B68" s="1"/>
      <c r="C68" s="1"/>
      <c r="D68" s="2"/>
      <c r="E68" s="2"/>
      <c r="F68" s="1"/>
      <c r="G68" s="1"/>
      <c r="H68" s="1"/>
      <c r="I68" s="1"/>
      <c r="J68" s="1"/>
      <c r="K68" s="1"/>
      <c r="L68" s="1"/>
      <c r="M68" s="1"/>
      <c r="N68" s="1"/>
      <c r="O68" s="3"/>
    </row>
    <row r="69" spans="2:15" x14ac:dyDescent="0.25">
      <c r="B69" s="1"/>
      <c r="C69" s="1"/>
      <c r="D69" s="2"/>
      <c r="E69" s="2"/>
      <c r="F69" s="1"/>
      <c r="G69" s="1"/>
      <c r="H69" s="1"/>
      <c r="I69" s="1"/>
      <c r="J69" s="1"/>
      <c r="K69" s="1"/>
      <c r="L69" s="1"/>
      <c r="M69" s="1"/>
      <c r="N69" s="1"/>
      <c r="O69" s="3"/>
    </row>
    <row r="70" spans="2:15" x14ac:dyDescent="0.25">
      <c r="B70" s="1"/>
      <c r="C70" s="1"/>
      <c r="D70" s="2"/>
      <c r="E70" s="2"/>
      <c r="F70" s="1"/>
      <c r="G70" s="1"/>
      <c r="H70" s="1"/>
      <c r="I70" s="1"/>
      <c r="J70" s="1"/>
      <c r="K70" s="1"/>
      <c r="L70" s="1"/>
      <c r="M70" s="1"/>
      <c r="N70" s="1"/>
      <c r="O70" s="3"/>
    </row>
    <row r="71" spans="2:15" x14ac:dyDescent="0.25">
      <c r="B71" s="1"/>
      <c r="C71" s="1"/>
      <c r="D71" s="2"/>
      <c r="E71" s="2"/>
      <c r="F71" s="1"/>
      <c r="G71" s="1"/>
      <c r="H71" s="1"/>
      <c r="I71" s="1"/>
      <c r="J71" s="1"/>
      <c r="K71" s="1"/>
      <c r="L71" s="1"/>
      <c r="M71" s="1"/>
      <c r="N71" s="1"/>
      <c r="O71" s="3"/>
    </row>
    <row r="72" spans="2:15" x14ac:dyDescent="0.25">
      <c r="B72" s="1"/>
      <c r="C72" s="1"/>
      <c r="D72" s="2"/>
      <c r="E72" s="2"/>
      <c r="F72" s="1"/>
      <c r="G72" s="1"/>
      <c r="H72" s="1"/>
      <c r="I72" s="1"/>
      <c r="J72" s="1"/>
      <c r="K72" s="1"/>
      <c r="L72" s="1"/>
      <c r="M72" s="1"/>
      <c r="N72" s="1"/>
      <c r="O72" s="3"/>
    </row>
    <row r="73" spans="2:15" x14ac:dyDescent="0.25">
      <c r="B73" s="1"/>
      <c r="C73" s="1"/>
      <c r="D73" s="2"/>
      <c r="E73" s="2"/>
      <c r="F73" s="1"/>
      <c r="G73" s="1"/>
      <c r="H73" s="1"/>
      <c r="I73" s="1"/>
      <c r="J73" s="1"/>
      <c r="K73" s="1"/>
      <c r="L73" s="1"/>
      <c r="M73" s="1"/>
      <c r="N73" s="1"/>
      <c r="O73" s="3"/>
    </row>
    <row r="74" spans="2:15" x14ac:dyDescent="0.25">
      <c r="B74" s="1"/>
      <c r="C74" s="1"/>
      <c r="D74" s="2"/>
      <c r="E74" s="2"/>
      <c r="F74" s="1"/>
      <c r="G74" s="1"/>
      <c r="H74" s="1"/>
      <c r="I74" s="1"/>
      <c r="J74" s="1"/>
      <c r="K74" s="1"/>
      <c r="L74" s="1"/>
      <c r="M74" s="1"/>
      <c r="N74" s="1"/>
      <c r="O74" s="3"/>
    </row>
    <row r="75" spans="2:15" x14ac:dyDescent="0.25">
      <c r="B75" s="1"/>
      <c r="C75" s="1"/>
      <c r="D75" s="2"/>
      <c r="E75" s="2"/>
      <c r="F75" s="1"/>
      <c r="G75" s="1"/>
      <c r="H75" s="1"/>
      <c r="I75" s="1"/>
      <c r="J75" s="1"/>
      <c r="K75" s="1"/>
      <c r="L75" s="1"/>
      <c r="M75" s="1"/>
      <c r="N75" s="1"/>
      <c r="O75" s="3"/>
    </row>
    <row r="76" spans="2:15" x14ac:dyDescent="0.25">
      <c r="B76" s="1"/>
      <c r="C76" s="1"/>
      <c r="D76" s="2"/>
      <c r="E76" s="2"/>
      <c r="F76" s="1"/>
      <c r="G76" s="1"/>
      <c r="H76" s="1"/>
      <c r="I76" s="1"/>
      <c r="J76" s="1"/>
      <c r="K76" s="1"/>
      <c r="L76" s="1"/>
      <c r="M76" s="1"/>
      <c r="N76" s="1"/>
      <c r="O76" s="3"/>
    </row>
    <row r="77" spans="2:15" x14ac:dyDescent="0.25">
      <c r="B77" s="1"/>
      <c r="C77" s="1"/>
      <c r="D77" s="2"/>
      <c r="E77" s="2"/>
      <c r="F77" s="1"/>
      <c r="G77" s="1"/>
      <c r="H77" s="1"/>
      <c r="I77" s="1"/>
      <c r="J77" s="1"/>
      <c r="K77" s="1"/>
      <c r="L77" s="1"/>
      <c r="M77" s="1"/>
      <c r="N77" s="1"/>
      <c r="O77" s="3"/>
    </row>
    <row r="78" spans="2:15" x14ac:dyDescent="0.25">
      <c r="B78" s="1"/>
      <c r="C78" s="1"/>
      <c r="D78" s="2"/>
      <c r="E78" s="2"/>
      <c r="F78" s="1"/>
      <c r="G78" s="1"/>
      <c r="H78" s="1"/>
      <c r="I78" s="1"/>
      <c r="J78" s="1"/>
      <c r="K78" s="1"/>
      <c r="L78" s="1"/>
      <c r="M78" s="1"/>
      <c r="N78" s="1"/>
      <c r="O78" s="3"/>
    </row>
    <row r="79" spans="2:15" x14ac:dyDescent="0.25">
      <c r="B79" s="1"/>
      <c r="C79" s="1"/>
      <c r="D79" s="2"/>
      <c r="E79" s="2"/>
      <c r="F79" s="1"/>
      <c r="G79" s="1"/>
      <c r="H79" s="1"/>
      <c r="I79" s="1"/>
      <c r="J79" s="1"/>
      <c r="K79" s="1"/>
      <c r="L79" s="1"/>
      <c r="M79" s="1"/>
      <c r="N79" s="1"/>
      <c r="O79" s="3"/>
    </row>
    <row r="80" spans="2:15" x14ac:dyDescent="0.25">
      <c r="B80" s="2"/>
      <c r="C80" s="2"/>
      <c r="D80" s="2"/>
      <c r="E80" s="2"/>
      <c r="F80" s="2"/>
      <c r="G80" s="2"/>
      <c r="H80" s="2"/>
      <c r="I80" s="4"/>
      <c r="J80" s="4"/>
      <c r="K80" s="2"/>
      <c r="L80" s="2"/>
      <c r="M80" s="2"/>
      <c r="N80" s="2"/>
      <c r="O80" s="5"/>
    </row>
    <row r="81" spans="2:15" x14ac:dyDescent="0.25">
      <c r="B81" s="2"/>
      <c r="C81" s="2"/>
      <c r="D81" s="2"/>
      <c r="E81" s="2"/>
      <c r="F81" s="2"/>
      <c r="G81" s="2"/>
      <c r="H81" s="2"/>
      <c r="I81" s="4"/>
      <c r="J81" s="4"/>
      <c r="K81" s="2"/>
      <c r="L81" s="2"/>
      <c r="M81" s="2"/>
      <c r="N81" s="2"/>
      <c r="O81" s="5"/>
    </row>
    <row r="82" spans="2:15" x14ac:dyDescent="0.25">
      <c r="B82" s="2"/>
      <c r="C82" s="2"/>
      <c r="D82" s="2"/>
      <c r="E82" s="2"/>
      <c r="F82" s="2"/>
      <c r="G82" s="2"/>
      <c r="H82" s="2"/>
      <c r="I82" s="4"/>
      <c r="J82" s="4"/>
      <c r="K82" s="2"/>
      <c r="L82" s="2"/>
      <c r="M82" s="2"/>
      <c r="N82" s="2"/>
      <c r="O82" s="5"/>
    </row>
    <row r="83" spans="2:15" x14ac:dyDescent="0.25">
      <c r="B83" s="2"/>
      <c r="C83" s="2"/>
      <c r="D83" s="2"/>
      <c r="E83" s="2"/>
      <c r="F83" s="2"/>
      <c r="G83" s="2"/>
      <c r="H83" s="2"/>
      <c r="I83" s="4"/>
      <c r="J83" s="4"/>
      <c r="K83" s="2"/>
      <c r="L83" s="2"/>
      <c r="M83" s="2"/>
      <c r="N83" s="2"/>
      <c r="O83" s="5"/>
    </row>
    <row r="84" spans="2:15" x14ac:dyDescent="0.25">
      <c r="B84" s="2"/>
      <c r="C84" s="2"/>
      <c r="D84" s="2"/>
      <c r="E84" s="2"/>
      <c r="F84" s="2"/>
      <c r="G84" s="2"/>
      <c r="H84" s="2"/>
      <c r="I84" s="4"/>
      <c r="J84" s="4"/>
      <c r="K84" s="2"/>
      <c r="L84" s="2"/>
      <c r="M84" s="2"/>
      <c r="N84" s="2"/>
      <c r="O84" s="5"/>
    </row>
    <row r="85" spans="2:15" x14ac:dyDescent="0.25">
      <c r="B85" s="2"/>
      <c r="C85" s="2"/>
      <c r="D85" s="2"/>
      <c r="E85" s="2"/>
      <c r="F85" s="2"/>
      <c r="G85" s="2"/>
      <c r="H85" s="2"/>
      <c r="I85" s="4"/>
      <c r="J85" s="4"/>
      <c r="K85" s="2"/>
      <c r="L85" s="2"/>
      <c r="M85" s="2"/>
      <c r="N85" s="2"/>
      <c r="O85" s="5"/>
    </row>
    <row r="86" spans="2:15" x14ac:dyDescent="0.25">
      <c r="B86" s="2"/>
      <c r="C86" s="2"/>
      <c r="D86" s="2"/>
      <c r="E86" s="2"/>
      <c r="F86" s="2"/>
      <c r="G86" s="2"/>
      <c r="H86" s="2"/>
      <c r="I86" s="4"/>
      <c r="J86" s="4"/>
      <c r="K86" s="2"/>
      <c r="L86" s="2"/>
      <c r="M86" s="2"/>
      <c r="N86" s="2"/>
      <c r="O86" s="5"/>
    </row>
    <row r="87" spans="2:15" x14ac:dyDescent="0.25">
      <c r="B87" s="2"/>
      <c r="C87" s="2"/>
      <c r="D87" s="2"/>
      <c r="E87" s="2"/>
      <c r="F87" s="2"/>
      <c r="G87" s="2"/>
      <c r="H87" s="2"/>
      <c r="I87" s="4"/>
      <c r="J87" s="4"/>
      <c r="K87" s="2"/>
      <c r="L87" s="2"/>
      <c r="M87" s="2"/>
      <c r="N87" s="2"/>
      <c r="O87" s="5"/>
    </row>
    <row r="88" spans="2:15" x14ac:dyDescent="0.25">
      <c r="B88" s="2"/>
      <c r="C88" s="2"/>
      <c r="D88" s="2"/>
      <c r="E88" s="2"/>
      <c r="F88" s="2"/>
      <c r="G88" s="2"/>
      <c r="H88" s="2"/>
      <c r="I88" s="4"/>
      <c r="J88" s="4"/>
      <c r="K88" s="2"/>
      <c r="L88" s="2"/>
      <c r="M88" s="2"/>
      <c r="N88" s="2"/>
      <c r="O88" s="5"/>
    </row>
    <row r="89" spans="2:15" x14ac:dyDescent="0.25">
      <c r="B89" s="2"/>
      <c r="C89" s="2"/>
      <c r="D89" s="2"/>
      <c r="E89" s="2"/>
      <c r="F89" s="2"/>
      <c r="G89" s="2"/>
      <c r="H89" s="2"/>
      <c r="I89" s="4"/>
      <c r="J89" s="4"/>
      <c r="K89" s="2"/>
      <c r="L89" s="2"/>
      <c r="M89" s="2"/>
      <c r="N89" s="2"/>
      <c r="O89" s="5"/>
    </row>
    <row r="90" spans="2:15" x14ac:dyDescent="0.25">
      <c r="B90" s="2"/>
      <c r="C90" s="2"/>
      <c r="D90" s="2"/>
      <c r="E90" s="2"/>
      <c r="F90" s="2"/>
      <c r="G90" s="2"/>
      <c r="H90" s="2"/>
      <c r="I90" s="4"/>
      <c r="J90" s="4"/>
      <c r="K90" s="2"/>
      <c r="L90" s="2"/>
      <c r="M90" s="2"/>
      <c r="N90" s="2"/>
      <c r="O90" s="5"/>
    </row>
    <row r="91" spans="2:15" x14ac:dyDescent="0.25">
      <c r="B91" s="2"/>
      <c r="C91" s="2"/>
      <c r="D91" s="2"/>
      <c r="E91" s="2"/>
      <c r="F91" s="2"/>
      <c r="G91" s="2"/>
      <c r="H91" s="2"/>
      <c r="I91" s="4"/>
      <c r="J91" s="4"/>
      <c r="K91" s="2"/>
      <c r="L91" s="2"/>
      <c r="M91" s="2"/>
      <c r="N91" s="2"/>
      <c r="O91" s="5"/>
    </row>
    <row r="92" spans="2:15" x14ac:dyDescent="0.25">
      <c r="B92" s="2"/>
      <c r="C92" s="2"/>
      <c r="D92" s="2"/>
      <c r="E92" s="2"/>
      <c r="F92" s="2"/>
      <c r="G92" s="2"/>
      <c r="H92" s="2"/>
      <c r="I92" s="4"/>
      <c r="J92" s="4"/>
      <c r="K92" s="2"/>
      <c r="L92" s="2"/>
      <c r="M92" s="2"/>
      <c r="N92" s="2"/>
      <c r="O92" s="5"/>
    </row>
    <row r="93" spans="2:15" x14ac:dyDescent="0.25">
      <c r="B93" s="2"/>
      <c r="C93" s="2"/>
      <c r="D93" s="2"/>
      <c r="E93" s="2"/>
      <c r="F93" s="2"/>
      <c r="G93" s="2"/>
      <c r="H93" s="2"/>
      <c r="I93" s="4"/>
      <c r="J93" s="4"/>
      <c r="K93" s="2"/>
      <c r="L93" s="2"/>
      <c r="M93" s="2"/>
      <c r="N93" s="2"/>
      <c r="O93" s="5"/>
    </row>
    <row r="94" spans="2:15" x14ac:dyDescent="0.25">
      <c r="B94" s="2"/>
      <c r="C94" s="2"/>
      <c r="D94" s="2"/>
      <c r="E94" s="2"/>
      <c r="F94" s="2"/>
      <c r="G94" s="2"/>
      <c r="H94" s="2"/>
      <c r="I94" s="4"/>
      <c r="J94" s="4"/>
      <c r="K94" s="2"/>
      <c r="L94" s="2"/>
      <c r="M94" s="2"/>
      <c r="N94" s="2"/>
      <c r="O94" s="5"/>
    </row>
    <row r="95" spans="2:15" x14ac:dyDescent="0.25">
      <c r="B95" s="2"/>
      <c r="C95" s="2"/>
      <c r="D95" s="2"/>
      <c r="E95" s="2"/>
      <c r="F95" s="2"/>
      <c r="G95" s="2"/>
      <c r="H95" s="2"/>
      <c r="I95" s="4"/>
      <c r="J95" s="4"/>
      <c r="K95" s="2"/>
      <c r="L95" s="2"/>
      <c r="M95" s="2"/>
      <c r="N95" s="2"/>
      <c r="O95" s="5"/>
    </row>
    <row r="96" spans="2:15" x14ac:dyDescent="0.25">
      <c r="B96" s="2"/>
      <c r="C96" s="2"/>
      <c r="D96" s="2"/>
      <c r="E96" s="2"/>
      <c r="F96" s="2"/>
      <c r="G96" s="2"/>
      <c r="H96" s="2"/>
      <c r="I96" s="4"/>
      <c r="J96" s="4"/>
      <c r="K96" s="2"/>
      <c r="L96" s="2"/>
      <c r="M96" s="2"/>
      <c r="N96" s="2"/>
      <c r="O96" s="5"/>
    </row>
    <row r="97" spans="2:15" x14ac:dyDescent="0.25">
      <c r="B97" s="2"/>
      <c r="C97" s="2"/>
      <c r="D97" s="2"/>
      <c r="E97" s="2"/>
      <c r="F97" s="2"/>
      <c r="G97" s="2"/>
      <c r="H97" s="2"/>
      <c r="I97" s="4"/>
      <c r="J97" s="4"/>
      <c r="K97" s="2"/>
      <c r="L97" s="2"/>
      <c r="M97" s="2"/>
      <c r="N97" s="2"/>
      <c r="O97" s="5"/>
    </row>
    <row r="98" spans="2:15" x14ac:dyDescent="0.25">
      <c r="B98" s="2"/>
      <c r="C98" s="2"/>
      <c r="D98" s="2"/>
      <c r="E98" s="2"/>
      <c r="F98" s="2"/>
      <c r="G98" s="2"/>
      <c r="H98" s="2"/>
      <c r="I98" s="4"/>
      <c r="J98" s="4"/>
      <c r="K98" s="2"/>
      <c r="L98" s="2"/>
      <c r="M98" s="2"/>
      <c r="N98" s="2"/>
      <c r="O98" s="5"/>
    </row>
    <row r="99" spans="2:15" x14ac:dyDescent="0.25">
      <c r="B99" s="2"/>
      <c r="C99" s="2"/>
      <c r="D99" s="2"/>
      <c r="E99" s="2"/>
      <c r="F99" s="2"/>
      <c r="G99" s="2"/>
      <c r="H99" s="2"/>
      <c r="I99" s="4"/>
      <c r="J99" s="4"/>
      <c r="K99" s="2"/>
      <c r="L99" s="2"/>
      <c r="M99" s="2"/>
      <c r="N99" s="2"/>
      <c r="O99" s="5"/>
    </row>
    <row r="100" spans="2:15" x14ac:dyDescent="0.25">
      <c r="B100" s="2"/>
      <c r="C100" s="2"/>
      <c r="D100" s="2"/>
      <c r="E100" s="2"/>
      <c r="F100" s="2"/>
      <c r="G100" s="2"/>
      <c r="H100" s="2"/>
      <c r="I100" s="4"/>
      <c r="J100" s="4"/>
      <c r="K100" s="2"/>
      <c r="L100" s="2"/>
      <c r="M100" s="2"/>
      <c r="N100" s="2"/>
      <c r="O100" s="5"/>
    </row>
    <row r="101" spans="2:15" x14ac:dyDescent="0.25">
      <c r="B101" s="2"/>
      <c r="C101" s="2"/>
      <c r="D101" s="2"/>
      <c r="E101" s="2"/>
      <c r="F101" s="2"/>
      <c r="G101" s="2"/>
      <c r="H101" s="2"/>
      <c r="I101" s="4"/>
      <c r="J101" s="4"/>
      <c r="K101" s="2"/>
      <c r="L101" s="2"/>
      <c r="M101" s="2"/>
      <c r="N101" s="2"/>
      <c r="O101" s="5"/>
    </row>
    <row r="102" spans="2:15" x14ac:dyDescent="0.25">
      <c r="B102" s="2"/>
      <c r="C102" s="2"/>
      <c r="D102" s="2"/>
      <c r="E102" s="2"/>
      <c r="F102" s="2"/>
      <c r="G102" s="2"/>
      <c r="H102" s="2"/>
      <c r="I102" s="4"/>
      <c r="J102" s="4"/>
      <c r="K102" s="2"/>
      <c r="L102" s="2"/>
      <c r="M102" s="2"/>
      <c r="N102" s="2"/>
      <c r="O102" s="5"/>
    </row>
    <row r="103" spans="2:15" x14ac:dyDescent="0.25">
      <c r="B103" s="2"/>
      <c r="C103" s="2"/>
      <c r="D103" s="2"/>
      <c r="E103" s="2"/>
      <c r="F103" s="2"/>
      <c r="G103" s="2"/>
      <c r="H103" s="2"/>
      <c r="I103" s="4"/>
      <c r="J103" s="4"/>
      <c r="K103" s="2"/>
      <c r="L103" s="2"/>
      <c r="M103" s="2"/>
      <c r="N103" s="2"/>
      <c r="O103" s="5"/>
    </row>
    <row r="104" spans="2:15" x14ac:dyDescent="0.25">
      <c r="B104" s="2"/>
      <c r="C104" s="2"/>
      <c r="D104" s="2"/>
      <c r="E104" s="2"/>
      <c r="F104" s="2"/>
      <c r="G104" s="2"/>
      <c r="H104" s="2"/>
      <c r="I104" s="4"/>
      <c r="J104" s="4"/>
      <c r="K104" s="2"/>
      <c r="L104" s="2"/>
      <c r="M104" s="2"/>
      <c r="N104" s="2"/>
      <c r="O104" s="5"/>
    </row>
    <row r="105" spans="2:15" x14ac:dyDescent="0.25">
      <c r="B105" s="2"/>
      <c r="C105" s="2"/>
      <c r="D105" s="2"/>
      <c r="E105" s="2"/>
      <c r="F105" s="2"/>
      <c r="G105" s="2"/>
      <c r="H105" s="2"/>
      <c r="I105" s="4"/>
      <c r="J105" s="4"/>
      <c r="K105" s="2"/>
      <c r="L105" s="2"/>
      <c r="M105" s="2"/>
      <c r="N105" s="2"/>
      <c r="O105" s="5"/>
    </row>
    <row r="106" spans="2:15" x14ac:dyDescent="0.25">
      <c r="B106" s="2"/>
      <c r="C106" s="2"/>
      <c r="D106" s="2"/>
      <c r="E106" s="2"/>
      <c r="F106" s="2"/>
      <c r="G106" s="2"/>
      <c r="H106" s="2"/>
      <c r="I106" s="4"/>
      <c r="J106" s="4"/>
      <c r="K106" s="2"/>
      <c r="L106" s="2"/>
      <c r="M106" s="2"/>
      <c r="N106" s="2"/>
      <c r="O106" s="5"/>
    </row>
    <row r="107" spans="2:15" x14ac:dyDescent="0.25">
      <c r="B107" s="2"/>
      <c r="C107" s="2"/>
      <c r="D107" s="2"/>
      <c r="E107" s="2"/>
      <c r="F107" s="2"/>
      <c r="G107" s="2"/>
      <c r="H107" s="2"/>
      <c r="I107" s="4"/>
      <c r="J107" s="4"/>
      <c r="K107" s="2"/>
      <c r="L107" s="2"/>
      <c r="M107" s="2"/>
      <c r="N107" s="2"/>
      <c r="O107" s="5"/>
    </row>
    <row r="108" spans="2:15" x14ac:dyDescent="0.25">
      <c r="B108" s="2"/>
      <c r="C108" s="2"/>
      <c r="D108" s="2"/>
      <c r="E108" s="2"/>
      <c r="F108" s="2"/>
      <c r="G108" s="2"/>
      <c r="H108" s="2"/>
      <c r="I108" s="4"/>
      <c r="J108" s="4"/>
      <c r="K108" s="2"/>
      <c r="L108" s="2"/>
      <c r="M108" s="2"/>
      <c r="N108" s="2"/>
      <c r="O108" s="5"/>
    </row>
    <row r="109" spans="2:15" x14ac:dyDescent="0.25">
      <c r="B109" s="2"/>
      <c r="C109" s="2"/>
      <c r="D109" s="2"/>
      <c r="E109" s="2"/>
      <c r="F109" s="2"/>
      <c r="G109" s="2"/>
      <c r="H109" s="2"/>
      <c r="I109" s="4"/>
      <c r="J109" s="4"/>
      <c r="K109" s="2"/>
      <c r="L109" s="2"/>
      <c r="M109" s="2"/>
      <c r="N109" s="2"/>
      <c r="O109" s="5"/>
    </row>
    <row r="110" spans="2:15" x14ac:dyDescent="0.25">
      <c r="B110" s="2"/>
      <c r="C110" s="2"/>
      <c r="D110" s="2"/>
      <c r="E110" s="2"/>
      <c r="F110" s="2"/>
      <c r="G110" s="2"/>
      <c r="H110" s="2"/>
      <c r="I110" s="4"/>
      <c r="J110" s="4"/>
      <c r="K110" s="2"/>
      <c r="L110" s="2"/>
      <c r="M110" s="2"/>
      <c r="N110" s="2"/>
      <c r="O110" s="5"/>
    </row>
    <row r="111" spans="2:15" x14ac:dyDescent="0.25">
      <c r="B111" s="2"/>
      <c r="C111" s="2"/>
      <c r="D111" s="2"/>
      <c r="E111" s="2"/>
      <c r="F111" s="2"/>
      <c r="G111" s="2"/>
      <c r="H111" s="2"/>
      <c r="I111" s="4"/>
      <c r="J111" s="4"/>
      <c r="K111" s="2"/>
      <c r="L111" s="2"/>
      <c r="M111" s="2"/>
      <c r="N111" s="2"/>
      <c r="O111" s="5"/>
    </row>
    <row r="112" spans="2:15" x14ac:dyDescent="0.25">
      <c r="B112" s="2"/>
      <c r="C112" s="2"/>
      <c r="D112" s="2"/>
      <c r="E112" s="2"/>
      <c r="F112" s="2"/>
      <c r="G112" s="2"/>
      <c r="H112" s="2"/>
      <c r="I112" s="4"/>
      <c r="J112" s="4"/>
      <c r="K112" s="2"/>
      <c r="L112" s="2"/>
      <c r="M112" s="2"/>
      <c r="N112" s="2"/>
      <c r="O112" s="5"/>
    </row>
    <row r="113" spans="2:15" x14ac:dyDescent="0.25">
      <c r="B113" s="2"/>
      <c r="C113" s="2"/>
      <c r="D113" s="2"/>
      <c r="E113" s="2"/>
      <c r="F113" s="2"/>
      <c r="G113" s="2"/>
      <c r="H113" s="2"/>
      <c r="I113" s="4"/>
      <c r="J113" s="4"/>
      <c r="K113" s="2"/>
      <c r="L113" s="2"/>
      <c r="M113" s="2"/>
      <c r="N113" s="2"/>
      <c r="O113" s="5"/>
    </row>
    <row r="114" spans="2:15" x14ac:dyDescent="0.25">
      <c r="B114" s="2"/>
      <c r="C114" s="2"/>
      <c r="D114" s="2"/>
      <c r="E114" s="2"/>
      <c r="F114" s="2"/>
      <c r="G114" s="2"/>
      <c r="H114" s="2"/>
      <c r="I114" s="4"/>
      <c r="J114" s="4"/>
      <c r="K114" s="2"/>
      <c r="L114" s="2"/>
      <c r="M114" s="2"/>
      <c r="N114" s="2"/>
      <c r="O114" s="5"/>
    </row>
    <row r="115" spans="2:15" x14ac:dyDescent="0.25">
      <c r="B115" s="2"/>
      <c r="C115" s="2"/>
      <c r="D115" s="2"/>
      <c r="E115" s="2"/>
      <c r="F115" s="2"/>
      <c r="G115" s="2"/>
      <c r="H115" s="2"/>
      <c r="I115" s="4"/>
      <c r="J115" s="4"/>
      <c r="K115" s="2"/>
      <c r="L115" s="2"/>
      <c r="M115" s="2"/>
      <c r="N115" s="2"/>
      <c r="O115" s="5"/>
    </row>
    <row r="116" spans="2:15" x14ac:dyDescent="0.25">
      <c r="B116" s="2"/>
      <c r="C116" s="2"/>
      <c r="D116" s="2"/>
      <c r="E116" s="2"/>
      <c r="F116" s="2"/>
      <c r="G116" s="2"/>
      <c r="H116" s="2"/>
      <c r="I116" s="4"/>
      <c r="J116" s="4"/>
      <c r="K116" s="2"/>
      <c r="L116" s="2"/>
      <c r="M116" s="2"/>
      <c r="N116" s="2"/>
      <c r="O116" s="5"/>
    </row>
    <row r="117" spans="2:15" x14ac:dyDescent="0.25">
      <c r="B117" s="2"/>
      <c r="C117" s="2"/>
      <c r="D117" s="2"/>
      <c r="E117" s="2"/>
      <c r="F117" s="2"/>
      <c r="G117" s="2"/>
      <c r="H117" s="2"/>
      <c r="I117" s="4"/>
      <c r="J117" s="4"/>
      <c r="K117" s="2"/>
      <c r="L117" s="2"/>
      <c r="M117" s="2"/>
      <c r="N117" s="2"/>
      <c r="O117" s="5"/>
    </row>
    <row r="118" spans="2:15" x14ac:dyDescent="0.25">
      <c r="B118" s="2"/>
      <c r="C118" s="2"/>
      <c r="D118" s="2"/>
      <c r="E118" s="2"/>
      <c r="F118" s="2"/>
      <c r="G118" s="2"/>
      <c r="H118" s="2"/>
      <c r="I118" s="4"/>
      <c r="J118" s="4"/>
      <c r="K118" s="2"/>
      <c r="L118" s="2"/>
      <c r="M118" s="2"/>
      <c r="N118" s="2"/>
      <c r="O118" s="5"/>
    </row>
    <row r="119" spans="2:15" x14ac:dyDescent="0.25">
      <c r="B119" s="2"/>
      <c r="C119" s="2"/>
      <c r="D119" s="2"/>
      <c r="E119" s="2"/>
      <c r="F119" s="2"/>
      <c r="G119" s="2"/>
      <c r="H119" s="2"/>
      <c r="I119" s="4"/>
      <c r="J119" s="4"/>
      <c r="K119" s="2"/>
      <c r="L119" s="2"/>
      <c r="M119" s="2"/>
      <c r="N119" s="2"/>
      <c r="O119" s="5"/>
    </row>
    <row r="120" spans="2:15" x14ac:dyDescent="0.25">
      <c r="B120" s="2"/>
      <c r="C120" s="2"/>
      <c r="D120" s="2"/>
      <c r="E120" s="2"/>
      <c r="F120" s="2"/>
      <c r="G120" s="2"/>
      <c r="H120" s="2"/>
      <c r="I120" s="4"/>
      <c r="J120" s="4"/>
      <c r="K120" s="2"/>
      <c r="L120" s="2"/>
      <c r="M120" s="2"/>
      <c r="N120" s="2"/>
      <c r="O120" s="5"/>
    </row>
    <row r="121" spans="2:15" x14ac:dyDescent="0.25">
      <c r="B121" s="2"/>
      <c r="C121" s="2"/>
      <c r="D121" s="2"/>
      <c r="E121" s="2"/>
      <c r="F121" s="2"/>
      <c r="G121" s="2"/>
      <c r="H121" s="2"/>
      <c r="I121" s="4"/>
      <c r="J121" s="4"/>
      <c r="K121" s="2"/>
      <c r="L121" s="2"/>
      <c r="M121" s="2"/>
      <c r="N121" s="2"/>
      <c r="O121" s="5"/>
    </row>
    <row r="122" spans="2:15" x14ac:dyDescent="0.25">
      <c r="B122" s="2"/>
      <c r="C122" s="2"/>
      <c r="D122" s="2"/>
      <c r="E122" s="2"/>
      <c r="F122" s="2"/>
      <c r="G122" s="2"/>
      <c r="H122" s="2"/>
      <c r="I122" s="4"/>
      <c r="J122" s="4"/>
      <c r="K122" s="2"/>
      <c r="L122" s="2"/>
      <c r="M122" s="2"/>
      <c r="N122" s="2"/>
      <c r="O122" s="5"/>
    </row>
    <row r="123" spans="2:15" x14ac:dyDescent="0.25">
      <c r="B123" s="2"/>
      <c r="C123" s="2"/>
      <c r="D123" s="2"/>
      <c r="E123" s="2"/>
      <c r="F123" s="2"/>
      <c r="G123" s="2"/>
      <c r="H123" s="2"/>
      <c r="I123" s="4"/>
      <c r="J123" s="4"/>
      <c r="K123" s="2"/>
      <c r="L123" s="2"/>
      <c r="M123" s="2"/>
      <c r="N123" s="2"/>
      <c r="O123" s="5"/>
    </row>
    <row r="124" spans="2:15" x14ac:dyDescent="0.25">
      <c r="B124" s="2"/>
      <c r="C124" s="2"/>
      <c r="D124" s="2"/>
      <c r="E124" s="2"/>
      <c r="F124" s="2"/>
      <c r="G124" s="2"/>
      <c r="H124" s="2"/>
      <c r="I124" s="4"/>
      <c r="J124" s="4"/>
      <c r="K124" s="2"/>
      <c r="L124" s="2"/>
      <c r="M124" s="2"/>
      <c r="N124" s="2"/>
      <c r="O124" s="5"/>
    </row>
    <row r="125" spans="2:15" x14ac:dyDescent="0.25">
      <c r="B125" s="2"/>
      <c r="C125" s="2"/>
      <c r="D125" s="2"/>
      <c r="E125" s="2"/>
      <c r="F125" s="2"/>
      <c r="G125" s="2"/>
      <c r="H125" s="2"/>
      <c r="I125" s="4"/>
      <c r="J125" s="4"/>
      <c r="K125" s="2"/>
      <c r="L125" s="2"/>
      <c r="M125" s="2"/>
      <c r="N125" s="2"/>
      <c r="O125" s="5"/>
    </row>
    <row r="126" spans="2:15" x14ac:dyDescent="0.25">
      <c r="B126" s="2"/>
      <c r="C126" s="2"/>
      <c r="D126" s="2"/>
      <c r="E126" s="2"/>
      <c r="F126" s="2"/>
      <c r="G126" s="2"/>
      <c r="H126" s="2"/>
      <c r="I126" s="4"/>
      <c r="J126" s="4"/>
      <c r="K126" s="2"/>
      <c r="L126" s="2"/>
      <c r="M126" s="2"/>
      <c r="N126" s="2"/>
      <c r="O126" s="5"/>
    </row>
    <row r="127" spans="2:15" x14ac:dyDescent="0.25">
      <c r="B127" s="2"/>
      <c r="C127" s="2"/>
      <c r="D127" s="2"/>
      <c r="E127" s="2"/>
      <c r="F127" s="2"/>
      <c r="G127" s="2"/>
      <c r="H127" s="2"/>
      <c r="I127" s="4"/>
      <c r="J127" s="4"/>
      <c r="K127" s="2"/>
      <c r="L127" s="2"/>
      <c r="M127" s="2"/>
      <c r="N127" s="2"/>
      <c r="O127" s="5"/>
    </row>
    <row r="128" spans="2:15" x14ac:dyDescent="0.25">
      <c r="B128" s="2"/>
      <c r="C128" s="2"/>
      <c r="D128" s="2"/>
      <c r="E128" s="2"/>
      <c r="F128" s="2"/>
      <c r="G128" s="2"/>
      <c r="H128" s="2"/>
      <c r="I128" s="4"/>
      <c r="J128" s="4"/>
      <c r="K128" s="2"/>
      <c r="L128" s="2"/>
      <c r="M128" s="2"/>
      <c r="N128" s="2"/>
      <c r="O128" s="5"/>
    </row>
    <row r="129" spans="2:15" x14ac:dyDescent="0.25">
      <c r="B129" s="2"/>
      <c r="C129" s="2"/>
      <c r="D129" s="2"/>
      <c r="E129" s="2"/>
      <c r="F129" s="2"/>
      <c r="G129" s="2"/>
      <c r="H129" s="2"/>
      <c r="I129" s="4"/>
      <c r="J129" s="4"/>
      <c r="K129" s="2"/>
      <c r="L129" s="2"/>
      <c r="M129" s="2"/>
      <c r="N129" s="2"/>
      <c r="O129" s="5"/>
    </row>
    <row r="130" spans="2:15" x14ac:dyDescent="0.25">
      <c r="B130" s="2"/>
      <c r="C130" s="2"/>
      <c r="D130" s="2"/>
      <c r="E130" s="2"/>
      <c r="F130" s="2"/>
      <c r="G130" s="2"/>
      <c r="H130" s="2"/>
      <c r="I130" s="4"/>
      <c r="J130" s="4"/>
      <c r="K130" s="2"/>
      <c r="L130" s="2"/>
      <c r="M130" s="2"/>
      <c r="N130" s="2"/>
      <c r="O130" s="5"/>
    </row>
    <row r="131" spans="2:15" x14ac:dyDescent="0.25">
      <c r="B131" s="2"/>
      <c r="C131" s="2"/>
      <c r="D131" s="2"/>
      <c r="E131" s="2"/>
      <c r="F131" s="2"/>
      <c r="G131" s="2"/>
      <c r="H131" s="2"/>
      <c r="I131" s="4"/>
      <c r="J131" s="4"/>
      <c r="K131" s="2"/>
      <c r="L131" s="2"/>
      <c r="M131" s="2"/>
      <c r="N131" s="2"/>
      <c r="O131" s="5"/>
    </row>
    <row r="132" spans="2:15" x14ac:dyDescent="0.25">
      <c r="B132" s="2"/>
      <c r="C132" s="2"/>
      <c r="D132" s="2"/>
      <c r="E132" s="2"/>
      <c r="F132" s="2"/>
      <c r="G132" s="2"/>
      <c r="H132" s="2"/>
      <c r="I132" s="4"/>
      <c r="J132" s="4"/>
      <c r="K132" s="2"/>
      <c r="L132" s="2"/>
      <c r="M132" s="2"/>
      <c r="N132" s="2"/>
      <c r="O132" s="5"/>
    </row>
    <row r="133" spans="2:15" x14ac:dyDescent="0.25">
      <c r="B133" s="2"/>
      <c r="C133" s="2"/>
      <c r="D133" s="2"/>
      <c r="E133" s="2"/>
      <c r="F133" s="2"/>
      <c r="G133" s="2"/>
      <c r="H133" s="2"/>
      <c r="I133" s="4"/>
      <c r="J133" s="4"/>
      <c r="K133" s="2"/>
      <c r="L133" s="2"/>
      <c r="M133" s="2"/>
      <c r="N133" s="2"/>
      <c r="O133" s="5"/>
    </row>
    <row r="134" spans="2:15" x14ac:dyDescent="0.25">
      <c r="B134" s="2"/>
      <c r="C134" s="2"/>
      <c r="D134" s="2"/>
      <c r="E134" s="2"/>
      <c r="F134" s="2"/>
      <c r="G134" s="2"/>
      <c r="H134" s="2"/>
      <c r="I134" s="4"/>
      <c r="J134" s="4"/>
      <c r="K134" s="2"/>
      <c r="L134" s="2"/>
      <c r="M134" s="2"/>
      <c r="N134" s="2"/>
      <c r="O134" s="5"/>
    </row>
    <row r="135" spans="2:15" x14ac:dyDescent="0.25">
      <c r="B135" s="2"/>
      <c r="C135" s="2"/>
      <c r="D135" s="2"/>
      <c r="E135" s="2"/>
      <c r="F135" s="2"/>
      <c r="G135" s="2"/>
      <c r="H135" s="2"/>
      <c r="I135" s="4"/>
      <c r="J135" s="4"/>
      <c r="K135" s="2"/>
      <c r="L135" s="2"/>
      <c r="M135" s="2"/>
      <c r="N135" s="2"/>
      <c r="O135" s="5"/>
    </row>
    <row r="136" spans="2:15" x14ac:dyDescent="0.25">
      <c r="B136" s="2"/>
      <c r="C136" s="2"/>
      <c r="D136" s="2"/>
      <c r="E136" s="2"/>
      <c r="F136" s="2"/>
      <c r="G136" s="2"/>
      <c r="H136" s="2"/>
      <c r="I136" s="4"/>
      <c r="J136" s="4"/>
      <c r="K136" s="2"/>
      <c r="L136" s="2"/>
      <c r="M136" s="2"/>
      <c r="N136" s="2"/>
      <c r="O136" s="5"/>
    </row>
    <row r="137" spans="2:15" x14ac:dyDescent="0.25">
      <c r="B137" s="2"/>
      <c r="C137" s="2"/>
      <c r="D137" s="2"/>
      <c r="E137" s="2"/>
      <c r="F137" s="2"/>
      <c r="G137" s="2"/>
      <c r="H137" s="2"/>
      <c r="I137" s="4"/>
      <c r="J137" s="4"/>
      <c r="K137" s="2"/>
      <c r="L137" s="2"/>
      <c r="M137" s="2"/>
      <c r="N137" s="2"/>
      <c r="O137" s="5"/>
    </row>
    <row r="138" spans="2:15" x14ac:dyDescent="0.25">
      <c r="B138" s="2"/>
      <c r="C138" s="2"/>
      <c r="D138" s="2"/>
      <c r="E138" s="2"/>
      <c r="F138" s="2"/>
      <c r="G138" s="2"/>
      <c r="H138" s="2"/>
      <c r="I138" s="4"/>
      <c r="J138" s="4"/>
      <c r="K138" s="2"/>
      <c r="L138" s="2"/>
      <c r="M138" s="2"/>
      <c r="N138" s="2"/>
      <c r="O138" s="5"/>
    </row>
    <row r="139" spans="2:15" x14ac:dyDescent="0.25">
      <c r="B139" s="2"/>
      <c r="C139" s="2"/>
      <c r="D139" s="2"/>
      <c r="E139" s="2"/>
      <c r="F139" s="2"/>
      <c r="G139" s="2"/>
      <c r="H139" s="2"/>
      <c r="I139" s="4"/>
      <c r="J139" s="4"/>
      <c r="K139" s="2"/>
      <c r="L139" s="2"/>
      <c r="M139" s="2"/>
      <c r="N139" s="2"/>
      <c r="O139" s="5"/>
    </row>
    <row r="140" spans="2:15" x14ac:dyDescent="0.25">
      <c r="B140" s="2"/>
      <c r="C140" s="2"/>
      <c r="D140" s="2"/>
      <c r="E140" s="2"/>
      <c r="F140" s="2"/>
      <c r="G140" s="2"/>
      <c r="H140" s="2"/>
      <c r="I140" s="4"/>
      <c r="J140" s="4"/>
      <c r="K140" s="2"/>
      <c r="L140" s="2"/>
      <c r="M140" s="2"/>
      <c r="N140" s="2"/>
      <c r="O140" s="5"/>
    </row>
    <row r="141" spans="2:15" x14ac:dyDescent="0.25">
      <c r="B141" s="2"/>
      <c r="C141" s="2"/>
      <c r="D141" s="2"/>
      <c r="E141" s="2"/>
      <c r="F141" s="2"/>
      <c r="G141" s="2"/>
      <c r="H141" s="2"/>
      <c r="I141" s="4"/>
      <c r="J141" s="4"/>
      <c r="K141" s="2"/>
      <c r="L141" s="2"/>
      <c r="M141" s="2"/>
      <c r="N141" s="2"/>
      <c r="O141" s="5"/>
    </row>
    <row r="142" spans="2:15" x14ac:dyDescent="0.25">
      <c r="B142" s="2"/>
      <c r="C142" s="2"/>
      <c r="D142" s="2"/>
      <c r="E142" s="2"/>
      <c r="F142" s="2"/>
      <c r="G142" s="2"/>
      <c r="H142" s="2"/>
      <c r="I142" s="4"/>
      <c r="J142" s="4"/>
      <c r="K142" s="2"/>
      <c r="L142" s="2"/>
      <c r="M142" s="2"/>
      <c r="N142" s="2"/>
      <c r="O142" s="5"/>
    </row>
    <row r="143" spans="2:15" x14ac:dyDescent="0.25">
      <c r="B143" s="2"/>
      <c r="C143" s="2"/>
      <c r="D143" s="2"/>
      <c r="E143" s="2"/>
      <c r="F143" s="2"/>
      <c r="G143" s="2"/>
      <c r="H143" s="2"/>
      <c r="I143" s="4"/>
      <c r="J143" s="4"/>
      <c r="K143" s="2"/>
      <c r="L143" s="2"/>
      <c r="M143" s="2"/>
      <c r="N143" s="2"/>
      <c r="O143" s="5"/>
    </row>
    <row r="144" spans="2:15" x14ac:dyDescent="0.25">
      <c r="B144" s="2"/>
      <c r="C144" s="2"/>
      <c r="D144" s="2"/>
      <c r="E144" s="2"/>
      <c r="F144" s="2"/>
      <c r="G144" s="2"/>
      <c r="H144" s="2"/>
      <c r="I144" s="4"/>
      <c r="J144" s="4"/>
      <c r="K144" s="2"/>
      <c r="L144" s="2"/>
      <c r="M144" s="2"/>
      <c r="N144" s="2"/>
      <c r="O144" s="5"/>
    </row>
    <row r="145" spans="2:15" x14ac:dyDescent="0.25">
      <c r="B145" s="2"/>
      <c r="C145" s="2"/>
      <c r="D145" s="2"/>
      <c r="E145" s="2"/>
      <c r="F145" s="2"/>
      <c r="G145" s="2"/>
      <c r="H145" s="2"/>
      <c r="I145" s="4"/>
      <c r="J145" s="4"/>
      <c r="K145" s="2"/>
      <c r="L145" s="2"/>
      <c r="M145" s="2"/>
      <c r="N145" s="2"/>
      <c r="O145" s="5"/>
    </row>
    <row r="146" spans="2:15" x14ac:dyDescent="0.25">
      <c r="B146" s="2"/>
      <c r="C146" s="2"/>
      <c r="D146" s="2"/>
      <c r="E146" s="2"/>
      <c r="F146" s="2"/>
      <c r="G146" s="2"/>
      <c r="H146" s="2"/>
      <c r="I146" s="4"/>
      <c r="J146" s="4"/>
      <c r="K146" s="2"/>
      <c r="L146" s="2"/>
      <c r="M146" s="2"/>
      <c r="N146" s="2"/>
      <c r="O146" s="5"/>
    </row>
    <row r="147" spans="2:15" x14ac:dyDescent="0.25">
      <c r="B147" s="2"/>
      <c r="C147" s="2"/>
      <c r="D147" s="2"/>
      <c r="E147" s="2"/>
      <c r="F147" s="2"/>
      <c r="G147" s="2"/>
      <c r="H147" s="2"/>
      <c r="I147" s="4"/>
      <c r="J147" s="4"/>
      <c r="K147" s="2"/>
      <c r="L147" s="2"/>
      <c r="M147" s="2"/>
      <c r="N147" s="2"/>
      <c r="O147" s="5"/>
    </row>
    <row r="148" spans="2:15" x14ac:dyDescent="0.25">
      <c r="B148" s="2"/>
      <c r="C148" s="2"/>
      <c r="D148" s="2"/>
      <c r="E148" s="2"/>
      <c r="F148" s="2"/>
      <c r="G148" s="2"/>
      <c r="H148" s="2"/>
      <c r="I148" s="4"/>
      <c r="J148" s="4"/>
      <c r="K148" s="2"/>
      <c r="L148" s="2"/>
      <c r="M148" s="2"/>
      <c r="N148" s="2"/>
      <c r="O148" s="5"/>
    </row>
    <row r="149" spans="2:15" x14ac:dyDescent="0.25">
      <c r="B149" s="2"/>
      <c r="C149" s="2"/>
      <c r="D149" s="2"/>
      <c r="E149" s="2"/>
      <c r="F149" s="2"/>
      <c r="G149" s="2"/>
      <c r="H149" s="2"/>
      <c r="I149" s="4"/>
      <c r="J149" s="4"/>
      <c r="K149" s="2"/>
      <c r="L149" s="2"/>
      <c r="M149" s="2"/>
      <c r="N149" s="2"/>
      <c r="O149" s="5"/>
    </row>
    <row r="150" spans="2:15" x14ac:dyDescent="0.25">
      <c r="B150" s="2"/>
      <c r="C150" s="2"/>
      <c r="D150" s="2"/>
      <c r="E150" s="2"/>
      <c r="F150" s="2"/>
      <c r="G150" s="2"/>
      <c r="H150" s="2"/>
      <c r="I150" s="4"/>
      <c r="J150" s="4"/>
      <c r="K150" s="2"/>
      <c r="L150" s="2"/>
      <c r="M150" s="2"/>
      <c r="N150" s="2"/>
      <c r="O150" s="5"/>
    </row>
    <row r="151" spans="2:15" x14ac:dyDescent="0.25">
      <c r="B151" s="2"/>
      <c r="C151" s="2"/>
      <c r="D151" s="2"/>
      <c r="E151" s="2"/>
      <c r="F151" s="2"/>
      <c r="G151" s="2"/>
      <c r="H151" s="2"/>
      <c r="I151" s="4"/>
      <c r="J151" s="4"/>
      <c r="K151" s="2"/>
      <c r="L151" s="2"/>
      <c r="M151" s="2"/>
      <c r="N151" s="2"/>
      <c r="O151" s="5"/>
    </row>
    <row r="152" spans="2:15" x14ac:dyDescent="0.25">
      <c r="B152" s="2"/>
      <c r="C152" s="2"/>
      <c r="D152" s="2"/>
      <c r="E152" s="2"/>
      <c r="F152" s="2"/>
      <c r="G152" s="2"/>
      <c r="H152" s="2"/>
      <c r="I152" s="4"/>
      <c r="J152" s="4"/>
      <c r="K152" s="2"/>
      <c r="L152" s="2"/>
      <c r="M152" s="2"/>
      <c r="N152" s="2"/>
      <c r="O152" s="5"/>
    </row>
    <row r="153" spans="2:15" x14ac:dyDescent="0.25">
      <c r="B153" s="2"/>
      <c r="C153" s="2"/>
      <c r="D153" s="2"/>
      <c r="E153" s="2"/>
      <c r="F153" s="2"/>
      <c r="G153" s="2"/>
      <c r="H153" s="2"/>
      <c r="I153" s="4"/>
      <c r="J153" s="4"/>
      <c r="K153" s="2"/>
      <c r="L153" s="2"/>
      <c r="M153" s="2"/>
      <c r="N153" s="2"/>
      <c r="O153" s="5"/>
    </row>
    <row r="154" spans="2:15" x14ac:dyDescent="0.25">
      <c r="B154" s="2"/>
      <c r="C154" s="2"/>
      <c r="D154" s="2"/>
      <c r="E154" s="2"/>
      <c r="F154" s="2"/>
      <c r="G154" s="2"/>
      <c r="H154" s="2"/>
      <c r="I154" s="4"/>
      <c r="J154" s="4"/>
      <c r="K154" s="2"/>
      <c r="L154" s="2"/>
      <c r="M154" s="2"/>
      <c r="N154" s="2"/>
      <c r="O154" s="5"/>
    </row>
    <row r="155" spans="2:15" x14ac:dyDescent="0.25">
      <c r="B155" s="2"/>
      <c r="C155" s="2"/>
      <c r="D155" s="2"/>
      <c r="E155" s="2"/>
      <c r="F155" s="2"/>
      <c r="G155" s="2"/>
      <c r="H155" s="2"/>
      <c r="I155" s="4"/>
      <c r="J155" s="4"/>
      <c r="K155" s="2"/>
      <c r="L155" s="2"/>
      <c r="M155" s="2"/>
      <c r="N155" s="2"/>
      <c r="O155" s="5"/>
    </row>
    <row r="156" spans="2:15" x14ac:dyDescent="0.25">
      <c r="B156" s="2"/>
      <c r="C156" s="2"/>
      <c r="D156" s="2"/>
      <c r="E156" s="2"/>
      <c r="F156" s="2"/>
      <c r="G156" s="2"/>
      <c r="H156" s="2"/>
      <c r="I156" s="4"/>
      <c r="J156" s="4"/>
      <c r="K156" s="2"/>
      <c r="L156" s="2"/>
      <c r="M156" s="2"/>
      <c r="N156" s="2"/>
      <c r="O156" s="5"/>
    </row>
    <row r="157" spans="2:15" x14ac:dyDescent="0.25">
      <c r="B157" s="2"/>
      <c r="C157" s="2"/>
      <c r="D157" s="2"/>
      <c r="E157" s="2"/>
      <c r="F157" s="2"/>
      <c r="G157" s="2"/>
      <c r="H157" s="2"/>
      <c r="I157" s="4"/>
      <c r="J157" s="4"/>
      <c r="K157" s="2"/>
      <c r="L157" s="2"/>
      <c r="M157" s="2"/>
      <c r="N157" s="2"/>
      <c r="O157" s="5"/>
    </row>
    <row r="158" spans="2:15" x14ac:dyDescent="0.25">
      <c r="B158" s="2"/>
      <c r="C158" s="2"/>
      <c r="D158" s="2"/>
      <c r="E158" s="2"/>
      <c r="F158" s="2"/>
      <c r="G158" s="2"/>
      <c r="H158" s="2"/>
      <c r="I158" s="4"/>
      <c r="J158" s="4"/>
      <c r="K158" s="2"/>
      <c r="L158" s="2"/>
      <c r="M158" s="2"/>
      <c r="N158" s="2"/>
      <c r="O158" s="5"/>
    </row>
    <row r="159" spans="2:15" x14ac:dyDescent="0.25">
      <c r="B159" s="2"/>
      <c r="C159" s="2"/>
      <c r="D159" s="2"/>
      <c r="E159" s="2"/>
      <c r="F159" s="2"/>
      <c r="G159" s="2"/>
      <c r="H159" s="2"/>
      <c r="I159" s="4"/>
      <c r="J159" s="4"/>
      <c r="K159" s="2"/>
      <c r="L159" s="2"/>
      <c r="M159" s="2"/>
      <c r="N159" s="2"/>
      <c r="O159" s="5"/>
    </row>
    <row r="160" spans="2:15" x14ac:dyDescent="0.25">
      <c r="B160" s="2"/>
      <c r="C160" s="2"/>
      <c r="D160" s="2"/>
      <c r="E160" s="2"/>
      <c r="F160" s="2"/>
      <c r="G160" s="2"/>
      <c r="H160" s="2"/>
      <c r="I160" s="4"/>
      <c r="J160" s="4"/>
      <c r="K160" s="2"/>
      <c r="L160" s="2"/>
      <c r="M160" s="2"/>
      <c r="N160" s="2"/>
      <c r="O160" s="5"/>
    </row>
    <row r="161" spans="2:15" x14ac:dyDescent="0.25">
      <c r="B161" s="2"/>
      <c r="C161" s="2"/>
      <c r="D161" s="2"/>
      <c r="E161" s="2"/>
      <c r="F161" s="2"/>
      <c r="G161" s="2"/>
      <c r="H161" s="2"/>
      <c r="I161" s="4"/>
      <c r="J161" s="4"/>
      <c r="K161" s="2"/>
      <c r="L161" s="2"/>
      <c r="M161" s="2"/>
      <c r="N161" s="2"/>
      <c r="O161" s="5"/>
    </row>
    <row r="162" spans="2:15" x14ac:dyDescent="0.25">
      <c r="B162" s="2"/>
      <c r="C162" s="2"/>
      <c r="D162" s="2"/>
      <c r="E162" s="2"/>
      <c r="F162" s="2"/>
      <c r="G162" s="2"/>
      <c r="H162" s="2"/>
      <c r="I162" s="4"/>
      <c r="J162" s="4"/>
      <c r="K162" s="2"/>
      <c r="L162" s="2"/>
      <c r="M162" s="2"/>
      <c r="N162" s="2"/>
      <c r="O162" s="5"/>
    </row>
    <row r="163" spans="2:15" x14ac:dyDescent="0.25">
      <c r="B163" s="2"/>
      <c r="C163" s="2"/>
      <c r="D163" s="2"/>
      <c r="E163" s="2"/>
      <c r="F163" s="2"/>
      <c r="G163" s="2"/>
      <c r="H163" s="2"/>
      <c r="I163" s="4"/>
      <c r="J163" s="4"/>
      <c r="K163" s="2"/>
      <c r="L163" s="2"/>
      <c r="M163" s="2"/>
      <c r="N163" s="2"/>
      <c r="O163" s="5"/>
    </row>
    <row r="164" spans="2:15" x14ac:dyDescent="0.25">
      <c r="B164" s="2"/>
      <c r="C164" s="2"/>
      <c r="D164" s="2"/>
      <c r="E164" s="2"/>
      <c r="F164" s="2"/>
      <c r="G164" s="2"/>
      <c r="H164" s="2"/>
      <c r="I164" s="4"/>
      <c r="J164" s="4"/>
      <c r="K164" s="2"/>
      <c r="L164" s="2"/>
      <c r="M164" s="2"/>
      <c r="N164" s="2"/>
      <c r="O164" s="5"/>
    </row>
    <row r="165" spans="2:15" x14ac:dyDescent="0.25">
      <c r="B165" s="2"/>
      <c r="C165" s="2"/>
      <c r="D165" s="2"/>
      <c r="E165" s="2"/>
      <c r="F165" s="2"/>
      <c r="G165" s="2"/>
      <c r="H165" s="2"/>
      <c r="I165" s="4"/>
      <c r="J165" s="4"/>
      <c r="K165" s="2"/>
      <c r="L165" s="2"/>
      <c r="M165" s="2"/>
      <c r="N165" s="2"/>
      <c r="O165" s="5"/>
    </row>
    <row r="166" spans="2:15" x14ac:dyDescent="0.25">
      <c r="B166" s="2"/>
      <c r="C166" s="2"/>
      <c r="D166" s="2"/>
      <c r="E166" s="2"/>
      <c r="F166" s="2"/>
      <c r="G166" s="2"/>
      <c r="H166" s="2"/>
      <c r="I166" s="4"/>
      <c r="J166" s="4"/>
      <c r="K166" s="2"/>
      <c r="L166" s="2"/>
      <c r="M166" s="2"/>
      <c r="N166" s="2"/>
      <c r="O166" s="5"/>
    </row>
    <row r="167" spans="2:15" x14ac:dyDescent="0.25">
      <c r="B167" s="2"/>
      <c r="C167" s="2"/>
      <c r="D167" s="2"/>
      <c r="E167" s="2"/>
      <c r="F167" s="2"/>
      <c r="G167" s="2"/>
      <c r="H167" s="2"/>
      <c r="I167" s="4"/>
      <c r="J167" s="4"/>
      <c r="K167" s="2"/>
      <c r="L167" s="2"/>
      <c r="M167" s="2"/>
      <c r="N167" s="2"/>
      <c r="O167" s="5"/>
    </row>
    <row r="168" spans="2:15" x14ac:dyDescent="0.25">
      <c r="B168" s="2"/>
      <c r="C168" s="2"/>
      <c r="D168" s="2"/>
      <c r="E168" s="2"/>
      <c r="F168" s="2"/>
      <c r="G168" s="2"/>
      <c r="H168" s="2"/>
      <c r="I168" s="4"/>
      <c r="J168" s="4"/>
      <c r="K168" s="2"/>
      <c r="L168" s="2"/>
      <c r="M168" s="2"/>
      <c r="N168" s="2"/>
      <c r="O168" s="5"/>
    </row>
    <row r="169" spans="2:15" x14ac:dyDescent="0.25">
      <c r="B169" s="2"/>
      <c r="C169" s="2"/>
      <c r="D169" s="2"/>
      <c r="E169" s="2"/>
      <c r="F169" s="2"/>
      <c r="G169" s="2"/>
      <c r="H169" s="2"/>
      <c r="I169" s="4"/>
      <c r="J169" s="4"/>
      <c r="K169" s="2"/>
      <c r="L169" s="2"/>
      <c r="M169" s="2"/>
      <c r="N169" s="2"/>
      <c r="O169" s="5"/>
    </row>
    <row r="170" spans="2:15" x14ac:dyDescent="0.25">
      <c r="B170" s="2"/>
      <c r="C170" s="2"/>
      <c r="D170" s="2"/>
      <c r="E170" s="2"/>
      <c r="F170" s="2"/>
      <c r="G170" s="2"/>
      <c r="H170" s="2"/>
      <c r="I170" s="4"/>
      <c r="J170" s="4"/>
      <c r="K170" s="2"/>
      <c r="L170" s="2"/>
      <c r="M170" s="2"/>
      <c r="N170" s="2"/>
      <c r="O170" s="5"/>
    </row>
    <row r="171" spans="2:15" x14ac:dyDescent="0.25">
      <c r="B171" s="2"/>
      <c r="C171" s="2"/>
      <c r="D171" s="2"/>
      <c r="E171" s="2"/>
      <c r="F171" s="2"/>
      <c r="G171" s="2"/>
      <c r="H171" s="2"/>
      <c r="I171" s="4"/>
      <c r="J171" s="4"/>
      <c r="K171" s="2"/>
      <c r="L171" s="2"/>
      <c r="M171" s="2"/>
      <c r="N171" s="2"/>
      <c r="O171" s="5"/>
    </row>
    <row r="172" spans="2:15" x14ac:dyDescent="0.25">
      <c r="B172" s="2"/>
      <c r="C172" s="2"/>
      <c r="D172" s="2"/>
      <c r="E172" s="2"/>
      <c r="F172" s="2"/>
      <c r="G172" s="2"/>
      <c r="H172" s="2"/>
      <c r="I172" s="4"/>
      <c r="J172" s="4"/>
      <c r="K172" s="2"/>
      <c r="L172" s="2"/>
      <c r="M172" s="2"/>
      <c r="N172" s="2"/>
      <c r="O172" s="5"/>
    </row>
    <row r="173" spans="2:15" x14ac:dyDescent="0.25">
      <c r="B173" s="2"/>
      <c r="C173" s="2"/>
      <c r="D173" s="2"/>
      <c r="E173" s="2"/>
      <c r="F173" s="2"/>
      <c r="G173" s="2"/>
      <c r="H173" s="2"/>
      <c r="I173" s="4"/>
      <c r="J173" s="4"/>
      <c r="K173" s="2"/>
      <c r="L173" s="2"/>
      <c r="M173" s="2"/>
      <c r="N173" s="2"/>
      <c r="O173" s="5"/>
    </row>
    <row r="174" spans="2:15" x14ac:dyDescent="0.25">
      <c r="B174" s="2"/>
      <c r="C174" s="2"/>
      <c r="D174" s="2"/>
      <c r="E174" s="2"/>
      <c r="F174" s="2"/>
      <c r="G174" s="2"/>
      <c r="H174" s="2"/>
      <c r="I174" s="4"/>
      <c r="J174" s="4"/>
      <c r="K174" s="2"/>
      <c r="L174" s="2"/>
      <c r="M174" s="2"/>
      <c r="N174" s="2"/>
      <c r="O174" s="5"/>
    </row>
    <row r="175" spans="2:15" x14ac:dyDescent="0.25">
      <c r="B175" s="2"/>
      <c r="C175" s="2"/>
      <c r="D175" s="2"/>
      <c r="E175" s="2"/>
      <c r="F175" s="2"/>
      <c r="G175" s="2"/>
      <c r="H175" s="2"/>
      <c r="I175" s="4"/>
      <c r="J175" s="4"/>
      <c r="K175" s="2"/>
      <c r="L175" s="2"/>
      <c r="M175" s="2"/>
      <c r="N175" s="2"/>
      <c r="O175" s="5"/>
    </row>
    <row r="176" spans="2:15" x14ac:dyDescent="0.25">
      <c r="B176" s="2"/>
      <c r="C176" s="2"/>
      <c r="D176" s="2"/>
      <c r="E176" s="2"/>
      <c r="F176" s="2"/>
      <c r="G176" s="2"/>
      <c r="H176" s="2"/>
      <c r="I176" s="4"/>
      <c r="J176" s="4"/>
      <c r="K176" s="2"/>
      <c r="L176" s="2"/>
      <c r="M176" s="2"/>
      <c r="N176" s="2"/>
      <c r="O176" s="5"/>
    </row>
    <row r="177" spans="2:15" x14ac:dyDescent="0.25">
      <c r="B177" s="2"/>
      <c r="C177" s="2"/>
      <c r="D177" s="2"/>
      <c r="E177" s="2"/>
      <c r="F177" s="2"/>
      <c r="G177" s="2"/>
      <c r="H177" s="2"/>
      <c r="I177" s="4"/>
      <c r="J177" s="4"/>
      <c r="K177" s="2"/>
      <c r="L177" s="2"/>
      <c r="M177" s="2"/>
      <c r="N177" s="2"/>
      <c r="O177" s="5"/>
    </row>
    <row r="178" spans="2:15" x14ac:dyDescent="0.25">
      <c r="B178" s="2"/>
      <c r="C178" s="2"/>
      <c r="D178" s="2"/>
      <c r="E178" s="2"/>
      <c r="F178" s="2"/>
      <c r="G178" s="2"/>
      <c r="H178" s="2"/>
      <c r="I178" s="4"/>
      <c r="J178" s="4"/>
      <c r="K178" s="2"/>
      <c r="L178" s="2"/>
      <c r="M178" s="2"/>
      <c r="N178" s="2"/>
      <c r="O178" s="5"/>
    </row>
    <row r="179" spans="2:15" x14ac:dyDescent="0.25">
      <c r="B179" s="2"/>
      <c r="C179" s="2"/>
      <c r="D179" s="2"/>
      <c r="E179" s="2"/>
      <c r="F179" s="2"/>
      <c r="G179" s="2"/>
      <c r="H179" s="2"/>
      <c r="I179" s="4"/>
      <c r="J179" s="4"/>
      <c r="K179" s="2"/>
      <c r="L179" s="2"/>
      <c r="M179" s="2"/>
      <c r="N179" s="2"/>
      <c r="O179" s="5"/>
    </row>
    <row r="180" spans="2:15" x14ac:dyDescent="0.25">
      <c r="B180" s="2"/>
      <c r="C180" s="2"/>
      <c r="D180" s="2"/>
      <c r="E180" s="2"/>
      <c r="F180" s="2"/>
      <c r="G180" s="2"/>
      <c r="H180" s="2"/>
      <c r="I180" s="4"/>
      <c r="J180" s="4"/>
      <c r="K180" s="2"/>
      <c r="L180" s="2"/>
      <c r="M180" s="2"/>
      <c r="N180" s="2"/>
      <c r="O180" s="5"/>
    </row>
    <row r="181" spans="2:15" x14ac:dyDescent="0.25">
      <c r="B181" s="2"/>
      <c r="C181" s="2"/>
      <c r="D181" s="2"/>
      <c r="E181" s="2"/>
      <c r="F181" s="2"/>
      <c r="G181" s="2"/>
      <c r="H181" s="2"/>
      <c r="I181" s="4"/>
      <c r="J181" s="4"/>
      <c r="K181" s="2"/>
      <c r="L181" s="2"/>
      <c r="M181" s="2"/>
      <c r="N181" s="2"/>
      <c r="O181" s="5"/>
    </row>
    <row r="182" spans="2:15" x14ac:dyDescent="0.25">
      <c r="B182" s="2"/>
      <c r="C182" s="2"/>
      <c r="D182" s="2"/>
      <c r="E182" s="2"/>
      <c r="F182" s="2"/>
      <c r="G182" s="2"/>
      <c r="H182" s="2"/>
      <c r="I182" s="4"/>
      <c r="J182" s="4"/>
      <c r="K182" s="2"/>
      <c r="L182" s="2"/>
      <c r="M182" s="2"/>
      <c r="N182" s="2"/>
      <c r="O182" s="5"/>
    </row>
    <row r="183" spans="2:15" x14ac:dyDescent="0.25">
      <c r="B183" s="2"/>
      <c r="C183" s="2"/>
      <c r="D183" s="2"/>
      <c r="E183" s="2"/>
      <c r="F183" s="2"/>
      <c r="G183" s="2"/>
      <c r="H183" s="2"/>
      <c r="I183" s="4"/>
      <c r="J183" s="4"/>
      <c r="K183" s="2"/>
      <c r="L183" s="2"/>
      <c r="M183" s="2"/>
      <c r="N183" s="2"/>
      <c r="O183" s="5"/>
    </row>
    <row r="184" spans="2:15" x14ac:dyDescent="0.25">
      <c r="B184" s="2"/>
      <c r="C184" s="2"/>
      <c r="D184" s="2"/>
      <c r="E184" s="2"/>
      <c r="F184" s="2"/>
      <c r="G184" s="2"/>
      <c r="H184" s="2"/>
      <c r="I184" s="4"/>
      <c r="J184" s="4"/>
      <c r="K184" s="2"/>
      <c r="L184" s="2"/>
      <c r="M184" s="2"/>
      <c r="N184" s="2"/>
      <c r="O184" s="5"/>
    </row>
    <row r="185" spans="2:15" x14ac:dyDescent="0.25">
      <c r="B185" s="2"/>
      <c r="C185" s="2"/>
      <c r="D185" s="2"/>
      <c r="E185" s="2"/>
      <c r="F185" s="2"/>
      <c r="G185" s="2"/>
      <c r="H185" s="2"/>
      <c r="I185" s="4"/>
      <c r="J185" s="4"/>
      <c r="K185" s="2"/>
      <c r="L185" s="2"/>
      <c r="M185" s="2"/>
      <c r="N185" s="2"/>
      <c r="O185" s="5"/>
    </row>
    <row r="186" spans="2:15" x14ac:dyDescent="0.25">
      <c r="B186" s="2"/>
      <c r="C186" s="2"/>
      <c r="D186" s="2"/>
      <c r="E186" s="2"/>
      <c r="F186" s="2"/>
      <c r="G186" s="2"/>
      <c r="H186" s="2"/>
      <c r="I186" s="4"/>
      <c r="J186" s="4"/>
      <c r="K186" s="2"/>
      <c r="L186" s="2"/>
      <c r="M186" s="2"/>
      <c r="N186" s="2"/>
      <c r="O186" s="5"/>
    </row>
    <row r="187" spans="2:15" x14ac:dyDescent="0.25">
      <c r="B187" s="2"/>
      <c r="C187" s="2"/>
      <c r="D187" s="2"/>
      <c r="E187" s="2"/>
      <c r="F187" s="2"/>
      <c r="G187" s="2"/>
      <c r="H187" s="2"/>
      <c r="I187" s="4"/>
      <c r="J187" s="4"/>
      <c r="K187" s="2"/>
      <c r="L187" s="2"/>
      <c r="M187" s="2"/>
      <c r="N187" s="2"/>
      <c r="O187" s="5"/>
    </row>
    <row r="188" spans="2:15" x14ac:dyDescent="0.25">
      <c r="B188" s="2"/>
      <c r="C188" s="2"/>
      <c r="D188" s="2"/>
      <c r="E188" s="2"/>
      <c r="F188" s="2"/>
      <c r="G188" s="2"/>
      <c r="H188" s="2"/>
      <c r="I188" s="4"/>
      <c r="J188" s="4"/>
      <c r="K188" s="2"/>
      <c r="L188" s="2"/>
      <c r="M188" s="2"/>
      <c r="N188" s="2"/>
      <c r="O188" s="5"/>
    </row>
    <row r="189" spans="2:15" x14ac:dyDescent="0.25">
      <c r="B189" s="2"/>
      <c r="C189" s="2"/>
      <c r="D189" s="2"/>
      <c r="E189" s="2"/>
      <c r="F189" s="2"/>
      <c r="G189" s="2"/>
      <c r="H189" s="2"/>
      <c r="I189" s="4"/>
      <c r="J189" s="4"/>
      <c r="K189" s="2"/>
      <c r="L189" s="2"/>
      <c r="M189" s="2"/>
      <c r="N189" s="2"/>
      <c r="O189" s="5"/>
    </row>
    <row r="190" spans="2:15" x14ac:dyDescent="0.25">
      <c r="B190" s="2"/>
      <c r="C190" s="2"/>
      <c r="D190" s="2"/>
      <c r="E190" s="2"/>
      <c r="F190" s="2"/>
      <c r="G190" s="2"/>
      <c r="H190" s="2"/>
      <c r="I190" s="4"/>
      <c r="J190" s="4"/>
      <c r="K190" s="2"/>
      <c r="L190" s="2"/>
      <c r="M190" s="2"/>
      <c r="N190" s="2"/>
      <c r="O190" s="5"/>
    </row>
    <row r="191" spans="2:15" x14ac:dyDescent="0.25">
      <c r="B191" s="2"/>
      <c r="C191" s="2"/>
      <c r="D191" s="2"/>
      <c r="E191" s="2"/>
      <c r="F191" s="2"/>
      <c r="G191" s="2"/>
      <c r="H191" s="2"/>
      <c r="I191" s="4"/>
      <c r="J191" s="4"/>
      <c r="K191" s="2"/>
      <c r="L191" s="2"/>
      <c r="M191" s="2"/>
      <c r="N191" s="2"/>
      <c r="O191" s="5"/>
    </row>
    <row r="192" spans="2:15" x14ac:dyDescent="0.25">
      <c r="B192" s="2"/>
      <c r="C192" s="2"/>
      <c r="D192" s="2"/>
      <c r="E192" s="2"/>
      <c r="F192" s="2"/>
      <c r="G192" s="2"/>
      <c r="H192" s="2"/>
      <c r="I192" s="4"/>
      <c r="J192" s="4"/>
      <c r="K192" s="2"/>
      <c r="L192" s="2"/>
      <c r="M192" s="2"/>
      <c r="N192" s="2"/>
      <c r="O192" s="5"/>
    </row>
    <row r="193" spans="2:15" x14ac:dyDescent="0.25">
      <c r="B193" s="2"/>
      <c r="C193" s="2"/>
      <c r="D193" s="2"/>
      <c r="E193" s="2"/>
      <c r="F193" s="2"/>
      <c r="G193" s="2"/>
      <c r="H193" s="2"/>
      <c r="I193" s="4"/>
      <c r="J193" s="4"/>
      <c r="K193" s="2"/>
      <c r="L193" s="2"/>
      <c r="M193" s="2"/>
      <c r="N193" s="2"/>
      <c r="O193" s="5"/>
    </row>
    <row r="194" spans="2:15" x14ac:dyDescent="0.25">
      <c r="B194" s="2"/>
      <c r="C194" s="2"/>
      <c r="D194" s="2"/>
      <c r="E194" s="2"/>
      <c r="F194" s="2"/>
      <c r="G194" s="2"/>
      <c r="H194" s="2"/>
      <c r="I194" s="4"/>
      <c r="J194" s="4"/>
      <c r="K194" s="2"/>
      <c r="L194" s="2"/>
      <c r="M194" s="2"/>
      <c r="N194" s="2"/>
      <c r="O194" s="5"/>
    </row>
    <row r="195" spans="2:15" x14ac:dyDescent="0.25">
      <c r="B195" s="2"/>
      <c r="C195" s="2"/>
      <c r="D195" s="2"/>
      <c r="E195" s="2"/>
      <c r="F195" s="2"/>
      <c r="G195" s="2"/>
      <c r="H195" s="2"/>
      <c r="I195" s="4"/>
      <c r="J195" s="4"/>
      <c r="K195" s="2"/>
      <c r="L195" s="2"/>
      <c r="M195" s="2"/>
      <c r="N195" s="2"/>
      <c r="O195" s="5"/>
    </row>
    <row r="196" spans="2:15" x14ac:dyDescent="0.25">
      <c r="B196" s="2"/>
      <c r="C196" s="2"/>
      <c r="D196" s="2"/>
      <c r="E196" s="2"/>
      <c r="F196" s="2"/>
      <c r="G196" s="2"/>
      <c r="H196" s="2"/>
      <c r="I196" s="4"/>
      <c r="J196" s="4"/>
      <c r="K196" s="2"/>
      <c r="L196" s="2"/>
      <c r="M196" s="2"/>
      <c r="N196" s="2"/>
      <c r="O196" s="5"/>
    </row>
    <row r="197" spans="2:15" x14ac:dyDescent="0.25">
      <c r="B197" s="2"/>
      <c r="C197" s="2"/>
      <c r="D197" s="2"/>
      <c r="E197" s="2"/>
      <c r="F197" s="2"/>
      <c r="G197" s="2"/>
      <c r="H197" s="2"/>
      <c r="I197" s="4"/>
      <c r="J197" s="4"/>
      <c r="K197" s="2"/>
      <c r="L197" s="2"/>
      <c r="M197" s="2"/>
      <c r="N197" s="2"/>
      <c r="O197" s="5"/>
    </row>
    <row r="198" spans="2:15" x14ac:dyDescent="0.25">
      <c r="B198" s="2"/>
      <c r="C198" s="2"/>
      <c r="D198" s="2"/>
      <c r="E198" s="2"/>
      <c r="F198" s="2"/>
      <c r="G198" s="2"/>
      <c r="H198" s="2"/>
      <c r="I198" s="4"/>
      <c r="J198" s="4"/>
      <c r="K198" s="2"/>
      <c r="L198" s="2"/>
      <c r="M198" s="2"/>
      <c r="N198" s="2"/>
      <c r="O198" s="5"/>
    </row>
    <row r="199" spans="2:15" x14ac:dyDescent="0.25">
      <c r="B199" s="2"/>
      <c r="C199" s="2"/>
      <c r="D199" s="2"/>
      <c r="E199" s="2"/>
      <c r="F199" s="2"/>
      <c r="G199" s="2"/>
      <c r="H199" s="2"/>
      <c r="I199" s="4"/>
      <c r="J199" s="4"/>
      <c r="K199" s="2"/>
      <c r="L199" s="2"/>
      <c r="M199" s="2"/>
      <c r="N199" s="2"/>
      <c r="O199" s="5"/>
    </row>
    <row r="200" spans="2:15" x14ac:dyDescent="0.25">
      <c r="B200" s="2"/>
      <c r="C200" s="2"/>
      <c r="D200" s="2"/>
      <c r="E200" s="2"/>
      <c r="F200" s="2"/>
      <c r="G200" s="2"/>
      <c r="H200" s="2"/>
      <c r="I200" s="4"/>
      <c r="J200" s="4"/>
      <c r="K200" s="2"/>
      <c r="L200" s="2"/>
      <c r="M200" s="2"/>
      <c r="N200" s="2"/>
      <c r="O200" s="5"/>
    </row>
    <row r="201" spans="2:15" x14ac:dyDescent="0.25">
      <c r="B201" s="2"/>
      <c r="C201" s="2"/>
      <c r="D201" s="2"/>
      <c r="E201" s="2"/>
      <c r="F201" s="2"/>
      <c r="G201" s="2"/>
      <c r="H201" s="2"/>
      <c r="I201" s="4"/>
      <c r="J201" s="4"/>
      <c r="K201" s="2"/>
      <c r="L201" s="2"/>
      <c r="M201" s="2"/>
      <c r="N201" s="2"/>
      <c r="O201" s="5"/>
    </row>
    <row r="202" spans="2:15" x14ac:dyDescent="0.25">
      <c r="B202" s="2"/>
      <c r="C202" s="2"/>
      <c r="D202" s="2"/>
      <c r="E202" s="2"/>
      <c r="F202" s="2"/>
      <c r="G202" s="2"/>
      <c r="H202" s="2"/>
      <c r="I202" s="4"/>
      <c r="J202" s="4"/>
      <c r="K202" s="2"/>
      <c r="L202" s="2"/>
      <c r="M202" s="2"/>
      <c r="N202" s="2"/>
      <c r="O202" s="5"/>
    </row>
    <row r="203" spans="2:15" x14ac:dyDescent="0.25">
      <c r="B203" s="2"/>
      <c r="C203" s="2"/>
      <c r="D203" s="2"/>
      <c r="E203" s="2"/>
      <c r="F203" s="2"/>
      <c r="G203" s="2"/>
      <c r="H203" s="2"/>
      <c r="I203" s="4"/>
      <c r="J203" s="4"/>
      <c r="K203" s="2"/>
      <c r="L203" s="2"/>
      <c r="M203" s="2"/>
      <c r="N203" s="2"/>
      <c r="O203" s="5"/>
    </row>
    <row r="204" spans="2:15" x14ac:dyDescent="0.25">
      <c r="B204" s="2"/>
      <c r="C204" s="2"/>
      <c r="D204" s="2"/>
      <c r="E204" s="2"/>
      <c r="F204" s="2"/>
      <c r="G204" s="2"/>
      <c r="H204" s="2"/>
      <c r="I204" s="4"/>
      <c r="J204" s="4"/>
      <c r="K204" s="2"/>
      <c r="L204" s="2"/>
      <c r="M204" s="2"/>
      <c r="N204" s="2"/>
      <c r="O204" s="5"/>
    </row>
    <row r="205" spans="2:15" x14ac:dyDescent="0.25">
      <c r="B205" s="2"/>
      <c r="C205" s="2"/>
      <c r="D205" s="2"/>
      <c r="E205" s="2"/>
      <c r="F205" s="2"/>
      <c r="G205" s="2"/>
      <c r="H205" s="2"/>
      <c r="I205" s="4"/>
      <c r="J205" s="4"/>
      <c r="K205" s="2"/>
      <c r="L205" s="2"/>
      <c r="M205" s="2"/>
      <c r="N205" s="2"/>
      <c r="O205" s="5"/>
    </row>
    <row r="206" spans="2:15" x14ac:dyDescent="0.25">
      <c r="B206" s="2"/>
      <c r="C206" s="2"/>
      <c r="D206" s="2"/>
      <c r="E206" s="2"/>
      <c r="F206" s="2"/>
      <c r="G206" s="2"/>
      <c r="H206" s="2"/>
      <c r="I206" s="4"/>
      <c r="J206" s="4"/>
      <c r="K206" s="2"/>
      <c r="L206" s="2"/>
      <c r="M206" s="2"/>
      <c r="N206" s="2"/>
      <c r="O206" s="5"/>
    </row>
    <row r="207" spans="2:15" x14ac:dyDescent="0.25">
      <c r="B207" s="2"/>
      <c r="C207" s="2"/>
      <c r="D207" s="2"/>
      <c r="E207" s="2"/>
      <c r="F207" s="2"/>
      <c r="G207" s="2"/>
      <c r="H207" s="2"/>
      <c r="I207" s="4"/>
      <c r="J207" s="4"/>
      <c r="K207" s="2"/>
      <c r="L207" s="2"/>
      <c r="M207" s="2"/>
      <c r="N207" s="2"/>
      <c r="O207" s="5"/>
    </row>
    <row r="208" spans="2:15" x14ac:dyDescent="0.25">
      <c r="B208" s="2"/>
      <c r="C208" s="2"/>
      <c r="D208" s="2"/>
      <c r="E208" s="2"/>
      <c r="F208" s="2"/>
      <c r="G208" s="2"/>
      <c r="H208" s="2"/>
      <c r="I208" s="4"/>
      <c r="J208" s="4"/>
      <c r="K208" s="2"/>
      <c r="L208" s="2"/>
      <c r="M208" s="2"/>
      <c r="N208" s="2"/>
      <c r="O208" s="5"/>
    </row>
    <row r="209" spans="2:15" x14ac:dyDescent="0.25">
      <c r="B209" s="2"/>
      <c r="C209" s="2"/>
      <c r="D209" s="2"/>
      <c r="E209" s="2"/>
      <c r="F209" s="2"/>
      <c r="G209" s="2"/>
      <c r="H209" s="2"/>
      <c r="I209" s="4"/>
      <c r="J209" s="4"/>
      <c r="K209" s="2"/>
      <c r="L209" s="2"/>
      <c r="M209" s="2"/>
      <c r="N209" s="2"/>
      <c r="O209" s="5"/>
    </row>
    <row r="210" spans="2:15" x14ac:dyDescent="0.25">
      <c r="B210" s="2"/>
      <c r="C210" s="2"/>
      <c r="D210" s="2"/>
      <c r="E210" s="2"/>
      <c r="F210" s="2"/>
      <c r="G210" s="2"/>
      <c r="H210" s="2"/>
      <c r="I210" s="4"/>
      <c r="J210" s="4"/>
      <c r="K210" s="2"/>
      <c r="L210" s="2"/>
      <c r="M210" s="2"/>
      <c r="N210" s="2"/>
      <c r="O210" s="5"/>
    </row>
    <row r="211" spans="2:15" x14ac:dyDescent="0.25">
      <c r="B211" s="2"/>
      <c r="C211" s="2"/>
      <c r="D211" s="2"/>
      <c r="E211" s="2"/>
      <c r="F211" s="2"/>
      <c r="G211" s="2"/>
      <c r="H211" s="2"/>
      <c r="I211" s="4"/>
      <c r="J211" s="4"/>
      <c r="K211" s="2"/>
      <c r="L211" s="2"/>
      <c r="M211" s="2"/>
      <c r="N211" s="2"/>
      <c r="O211" s="5"/>
    </row>
  </sheetData>
  <autoFilter ref="B8:W34"/>
  <mergeCells count="25">
    <mergeCell ref="B1:N1"/>
    <mergeCell ref="V6:V7"/>
    <mergeCell ref="W6:W7"/>
    <mergeCell ref="C6:C7"/>
    <mergeCell ref="E6:E7"/>
    <mergeCell ref="G6:G7"/>
    <mergeCell ref="P6:R6"/>
    <mergeCell ref="S6:U6"/>
    <mergeCell ref="H6:H7"/>
    <mergeCell ref="O6:O7"/>
    <mergeCell ref="B4:N4"/>
    <mergeCell ref="B2:N2"/>
    <mergeCell ref="B3:N3"/>
    <mergeCell ref="K18:L18"/>
    <mergeCell ref="K29:L29"/>
    <mergeCell ref="B6:B7"/>
    <mergeCell ref="D6:D7"/>
    <mergeCell ref="F6:F7"/>
    <mergeCell ref="I6:I7"/>
    <mergeCell ref="J6:J7"/>
    <mergeCell ref="B5:R5"/>
    <mergeCell ref="K6:N6"/>
    <mergeCell ref="K15:L15"/>
    <mergeCell ref="K17:L17"/>
    <mergeCell ref="K16:L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sheetPr>
  <dimension ref="B1:R199"/>
  <sheetViews>
    <sheetView showGridLines="0" topLeftCell="A13" zoomScale="90" zoomScaleNormal="90" workbookViewId="0">
      <selection activeCell="H8" sqref="H8"/>
    </sheetView>
  </sheetViews>
  <sheetFormatPr defaultColWidth="9.140625" defaultRowHeight="15" x14ac:dyDescent="0.25"/>
  <cols>
    <col min="1" max="1" width="1.42578125" style="27" customWidth="1"/>
    <col min="2" max="2" width="12" style="196" customWidth="1"/>
    <col min="3" max="3" width="18.28515625" style="196" customWidth="1"/>
    <col min="4" max="4" width="16.85546875" style="196" customWidth="1"/>
    <col min="5" max="5" width="46.7109375" style="198" customWidth="1"/>
    <col min="6" max="6" width="11" style="196" customWidth="1"/>
    <col min="7" max="7" width="18" style="196" customWidth="1"/>
    <col min="8" max="8" width="20.5703125" style="221" customWidth="1"/>
    <col min="9" max="9" width="53.28515625" style="27" customWidth="1"/>
    <col min="10" max="10" width="9.140625" style="27"/>
    <col min="11" max="11" width="30.42578125" style="27" customWidth="1"/>
    <col min="12" max="12" width="9.140625" style="27"/>
    <col min="13" max="13" width="11.42578125" style="27" bestFit="1" customWidth="1"/>
    <col min="14" max="16384" width="9.140625" style="27"/>
  </cols>
  <sheetData>
    <row r="1" spans="2:18" ht="20.25" x14ac:dyDescent="0.25">
      <c r="B1" s="308" t="s">
        <v>726</v>
      </c>
    </row>
    <row r="2" spans="2:18" x14ac:dyDescent="0.25">
      <c r="B2" s="233" t="s">
        <v>96</v>
      </c>
      <c r="C2" s="233"/>
      <c r="D2" s="233"/>
      <c r="E2" s="233"/>
      <c r="F2" s="233"/>
      <c r="G2" s="218"/>
      <c r="H2" s="218"/>
      <c r="I2" s="192"/>
    </row>
    <row r="3" spans="2:18" x14ac:dyDescent="0.25">
      <c r="B3" s="179" t="s">
        <v>619</v>
      </c>
      <c r="C3" s="179"/>
      <c r="D3" s="179"/>
      <c r="E3" s="179"/>
      <c r="F3" s="219"/>
      <c r="G3" s="219"/>
      <c r="H3" s="219"/>
      <c r="I3" s="179"/>
      <c r="J3" s="179"/>
      <c r="K3" s="179"/>
      <c r="L3" s="179"/>
      <c r="M3" s="179"/>
      <c r="N3" s="179"/>
      <c r="O3" s="179"/>
      <c r="P3" s="179"/>
      <c r="Q3" s="179"/>
      <c r="R3" s="179"/>
    </row>
    <row r="4" spans="2:18" x14ac:dyDescent="0.25">
      <c r="B4" s="191" t="s">
        <v>77</v>
      </c>
      <c r="C4" s="191"/>
      <c r="D4" s="191"/>
      <c r="E4" s="191"/>
      <c r="F4" s="220"/>
      <c r="G4" s="220"/>
      <c r="H4" s="220"/>
      <c r="I4" s="191"/>
    </row>
    <row r="5" spans="2:18" ht="25.5" x14ac:dyDescent="0.25">
      <c r="B5" s="232"/>
      <c r="C5" s="232"/>
      <c r="D5" s="232"/>
      <c r="E5" s="232"/>
      <c r="F5" s="232"/>
      <c r="G5" s="232"/>
      <c r="H5" s="232"/>
      <c r="I5" s="232"/>
      <c r="J5" s="11"/>
    </row>
    <row r="6" spans="2:18" ht="60" x14ac:dyDescent="0.25">
      <c r="B6" s="194" t="s">
        <v>29</v>
      </c>
      <c r="C6" s="194" t="s">
        <v>63</v>
      </c>
      <c r="D6" s="194" t="s">
        <v>0</v>
      </c>
      <c r="E6" s="195" t="s">
        <v>111</v>
      </c>
      <c r="F6" s="194" t="s">
        <v>709</v>
      </c>
      <c r="G6" s="194" t="s">
        <v>727</v>
      </c>
      <c r="H6" s="193" t="s">
        <v>61</v>
      </c>
      <c r="I6" s="194" t="s">
        <v>56</v>
      </c>
    </row>
    <row r="7" spans="2:18" x14ac:dyDescent="0.25">
      <c r="B7" s="194">
        <v>1</v>
      </c>
      <c r="C7" s="194">
        <v>2</v>
      </c>
      <c r="D7" s="194">
        <v>3</v>
      </c>
      <c r="E7" s="194">
        <v>4</v>
      </c>
      <c r="F7" s="194">
        <v>5</v>
      </c>
      <c r="G7" s="194">
        <v>6</v>
      </c>
      <c r="H7" s="194">
        <v>7</v>
      </c>
      <c r="I7" s="194">
        <v>8</v>
      </c>
    </row>
    <row r="8" spans="2:18" ht="30" x14ac:dyDescent="0.25">
      <c r="B8" s="13" t="s">
        <v>37</v>
      </c>
      <c r="C8" s="18" t="s">
        <v>14</v>
      </c>
      <c r="D8" s="18" t="s">
        <v>38</v>
      </c>
      <c r="E8" s="131" t="s">
        <v>39</v>
      </c>
      <c r="F8" s="132"/>
      <c r="G8" s="18"/>
      <c r="H8" s="16"/>
      <c r="I8" s="302" t="s">
        <v>441</v>
      </c>
    </row>
    <row r="9" spans="2:18" ht="30" x14ac:dyDescent="0.25">
      <c r="B9" s="13" t="s">
        <v>37</v>
      </c>
      <c r="C9" s="18" t="s">
        <v>14</v>
      </c>
      <c r="D9" s="133" t="s">
        <v>40</v>
      </c>
      <c r="E9" s="131" t="s">
        <v>41</v>
      </c>
      <c r="F9" s="132"/>
      <c r="G9" s="18"/>
      <c r="H9" s="16"/>
      <c r="I9" s="303"/>
    </row>
    <row r="10" spans="2:18" ht="90" x14ac:dyDescent="0.25">
      <c r="B10" s="13">
        <v>43545</v>
      </c>
      <c r="C10" s="18" t="s">
        <v>3</v>
      </c>
      <c r="D10" s="18" t="s">
        <v>4</v>
      </c>
      <c r="E10" s="14" t="s">
        <v>5</v>
      </c>
      <c r="F10" s="130">
        <v>208.46</v>
      </c>
      <c r="G10" s="18">
        <v>2375</v>
      </c>
      <c r="H10" s="16">
        <f>F10*G10</f>
        <v>495092.5</v>
      </c>
      <c r="I10" s="9" t="s">
        <v>144</v>
      </c>
    </row>
    <row r="11" spans="2:18" ht="90" x14ac:dyDescent="0.25">
      <c r="B11" s="13">
        <v>43545</v>
      </c>
      <c r="C11" s="18" t="s">
        <v>3</v>
      </c>
      <c r="D11" s="18" t="s">
        <v>6</v>
      </c>
      <c r="E11" s="14" t="s">
        <v>7</v>
      </c>
      <c r="F11" s="130">
        <v>285.16000000000003</v>
      </c>
      <c r="G11" s="18">
        <v>125</v>
      </c>
      <c r="H11" s="16">
        <f>F11*G11</f>
        <v>35645</v>
      </c>
      <c r="I11" s="9" t="s">
        <v>145</v>
      </c>
      <c r="K11" s="27" t="s">
        <v>9</v>
      </c>
    </row>
    <row r="12" spans="2:18" ht="55.5" x14ac:dyDescent="0.25">
      <c r="B12" s="43" t="s">
        <v>407</v>
      </c>
      <c r="C12" s="100" t="s">
        <v>408</v>
      </c>
      <c r="D12" s="43">
        <v>46070</v>
      </c>
      <c r="E12" s="44" t="s">
        <v>409</v>
      </c>
      <c r="F12" s="92">
        <v>4.22</v>
      </c>
      <c r="G12" s="92">
        <v>3180</v>
      </c>
      <c r="H12" s="16">
        <f>F12*G12</f>
        <v>13419.599999999999</v>
      </c>
      <c r="I12" s="44" t="s">
        <v>416</v>
      </c>
      <c r="J12" s="11"/>
    </row>
    <row r="13" spans="2:18" ht="54" x14ac:dyDescent="0.25">
      <c r="B13" s="43" t="s">
        <v>407</v>
      </c>
      <c r="C13" s="100" t="s">
        <v>408</v>
      </c>
      <c r="D13" s="43">
        <v>46071</v>
      </c>
      <c r="E13" s="44" t="s">
        <v>410</v>
      </c>
      <c r="F13" s="92">
        <v>4.49</v>
      </c>
      <c r="G13" s="92">
        <v>3275</v>
      </c>
      <c r="H13" s="16">
        <f>F13*G13</f>
        <v>14704.75</v>
      </c>
      <c r="I13" s="44" t="s">
        <v>417</v>
      </c>
      <c r="J13" s="11"/>
    </row>
    <row r="14" spans="2:18" ht="126" x14ac:dyDescent="0.25">
      <c r="B14" s="43" t="s">
        <v>407</v>
      </c>
      <c r="C14" s="100" t="s">
        <v>203</v>
      </c>
      <c r="D14" s="43">
        <v>41103</v>
      </c>
      <c r="E14" s="44" t="s">
        <v>411</v>
      </c>
      <c r="F14" s="92">
        <v>5.49</v>
      </c>
      <c r="G14" s="92">
        <v>90315</v>
      </c>
      <c r="H14" s="16">
        <f>F14*G14</f>
        <v>495829.35000000003</v>
      </c>
      <c r="I14" s="44" t="s">
        <v>418</v>
      </c>
      <c r="J14" s="11"/>
    </row>
    <row r="15" spans="2:18" ht="126" x14ac:dyDescent="0.25">
      <c r="B15" s="43" t="s">
        <v>407</v>
      </c>
      <c r="C15" s="100" t="s">
        <v>203</v>
      </c>
      <c r="D15" s="43">
        <v>41104</v>
      </c>
      <c r="E15" s="44" t="s">
        <v>412</v>
      </c>
      <c r="F15" s="92">
        <v>5.49</v>
      </c>
      <c r="G15" s="92">
        <v>48285</v>
      </c>
      <c r="H15" s="16">
        <f t="shared" ref="H15:H18" si="0">F15*G15</f>
        <v>265084.65000000002</v>
      </c>
      <c r="I15" s="44" t="s">
        <v>418</v>
      </c>
      <c r="J15" s="11"/>
    </row>
    <row r="16" spans="2:18" ht="123" x14ac:dyDescent="0.25">
      <c r="B16" s="43" t="s">
        <v>407</v>
      </c>
      <c r="C16" s="100" t="s">
        <v>203</v>
      </c>
      <c r="D16" s="43">
        <v>41105</v>
      </c>
      <c r="E16" s="44" t="s">
        <v>413</v>
      </c>
      <c r="F16" s="92">
        <v>5.49</v>
      </c>
      <c r="G16" s="92">
        <v>49375</v>
      </c>
      <c r="H16" s="16">
        <f t="shared" si="0"/>
        <v>271068.75</v>
      </c>
      <c r="I16" s="44" t="s">
        <v>419</v>
      </c>
      <c r="J16" s="11"/>
    </row>
    <row r="17" spans="2:10" ht="42" x14ac:dyDescent="0.25">
      <c r="B17" s="43" t="s">
        <v>407</v>
      </c>
      <c r="C17" s="100" t="s">
        <v>203</v>
      </c>
      <c r="D17" s="43">
        <v>41099</v>
      </c>
      <c r="E17" s="44" t="s">
        <v>414</v>
      </c>
      <c r="F17" s="92">
        <v>6.06</v>
      </c>
      <c r="G17" s="92">
        <v>18421</v>
      </c>
      <c r="H17" s="16">
        <f t="shared" si="0"/>
        <v>111631.26</v>
      </c>
      <c r="I17" s="44" t="s">
        <v>420</v>
      </c>
      <c r="J17" s="11"/>
    </row>
    <row r="18" spans="2:10" ht="42" x14ac:dyDescent="0.25">
      <c r="B18" s="43" t="s">
        <v>407</v>
      </c>
      <c r="C18" s="100" t="s">
        <v>203</v>
      </c>
      <c r="D18" s="43">
        <v>41100</v>
      </c>
      <c r="E18" s="44" t="s">
        <v>415</v>
      </c>
      <c r="F18" s="92">
        <v>4.91</v>
      </c>
      <c r="G18" s="92">
        <v>6969</v>
      </c>
      <c r="H18" s="16">
        <f t="shared" si="0"/>
        <v>34217.79</v>
      </c>
      <c r="I18" s="44" t="s">
        <v>420</v>
      </c>
      <c r="J18" s="11"/>
    </row>
    <row r="19" spans="2:10" x14ac:dyDescent="0.25">
      <c r="B19" s="11"/>
      <c r="C19" s="222"/>
      <c r="D19" s="11"/>
      <c r="E19" s="11"/>
      <c r="F19" s="222"/>
      <c r="G19" s="222"/>
      <c r="H19" s="223"/>
      <c r="I19" s="11"/>
      <c r="J19" s="11"/>
    </row>
    <row r="20" spans="2:10" x14ac:dyDescent="0.25">
      <c r="B20" s="11"/>
      <c r="C20" s="222"/>
      <c r="D20" s="11"/>
      <c r="E20" s="11"/>
      <c r="F20" s="222"/>
      <c r="G20" s="222"/>
      <c r="H20" s="223"/>
      <c r="I20" s="11"/>
      <c r="J20" s="11"/>
    </row>
    <row r="21" spans="2:10" x14ac:dyDescent="0.25">
      <c r="B21" s="11"/>
      <c r="C21" s="222"/>
      <c r="D21" s="11"/>
      <c r="E21" s="11"/>
      <c r="F21" s="222"/>
      <c r="G21" s="222"/>
      <c r="H21" s="223"/>
      <c r="I21" s="11"/>
      <c r="J21" s="11"/>
    </row>
    <row r="22" spans="2:10" x14ac:dyDescent="0.25">
      <c r="B22" s="11"/>
      <c r="C22" s="222"/>
      <c r="D22" s="11"/>
      <c r="E22" s="11"/>
      <c r="F22" s="222"/>
      <c r="G22" s="222"/>
      <c r="H22" s="223"/>
      <c r="I22" s="11"/>
      <c r="J22" s="11"/>
    </row>
    <row r="23" spans="2:10" x14ac:dyDescent="0.25">
      <c r="B23" s="11"/>
      <c r="C23" s="222"/>
      <c r="D23" s="11"/>
      <c r="E23" s="11"/>
      <c r="F23" s="222"/>
      <c r="G23" s="222"/>
      <c r="H23" s="223"/>
      <c r="I23" s="11"/>
      <c r="J23" s="11"/>
    </row>
    <row r="24" spans="2:10" x14ac:dyDescent="0.25">
      <c r="B24" s="11"/>
      <c r="C24" s="222"/>
      <c r="D24" s="11"/>
      <c r="E24" s="11"/>
      <c r="F24" s="222"/>
      <c r="G24" s="222"/>
      <c r="H24" s="223"/>
      <c r="I24" s="11"/>
      <c r="J24" s="11"/>
    </row>
    <row r="25" spans="2:10" x14ac:dyDescent="0.25">
      <c r="B25" s="11"/>
      <c r="C25" s="222"/>
      <c r="D25" s="11"/>
      <c r="E25" s="11"/>
      <c r="F25" s="222"/>
      <c r="G25" s="222"/>
      <c r="H25" s="223"/>
      <c r="I25" s="11"/>
      <c r="J25" s="11"/>
    </row>
    <row r="26" spans="2:10" x14ac:dyDescent="0.25">
      <c r="B26" s="11"/>
      <c r="C26" s="222"/>
      <c r="D26" s="11"/>
      <c r="E26" s="11"/>
      <c r="F26" s="222"/>
      <c r="G26" s="222"/>
      <c r="H26" s="223"/>
      <c r="I26" s="11"/>
      <c r="J26" s="11"/>
    </row>
    <row r="27" spans="2:10" x14ac:dyDescent="0.25">
      <c r="B27" s="11"/>
      <c r="C27" s="222"/>
      <c r="D27" s="11"/>
      <c r="E27" s="11"/>
      <c r="F27" s="222"/>
      <c r="G27" s="222"/>
      <c r="H27" s="223"/>
      <c r="I27" s="11"/>
      <c r="J27" s="11"/>
    </row>
    <row r="28" spans="2:10" x14ac:dyDescent="0.25">
      <c r="B28" s="11"/>
      <c r="C28" s="222"/>
      <c r="D28" s="11"/>
      <c r="E28" s="11"/>
      <c r="F28" s="222"/>
      <c r="G28" s="222"/>
      <c r="H28" s="223"/>
      <c r="I28" s="11"/>
      <c r="J28" s="11"/>
    </row>
    <row r="29" spans="2:10" x14ac:dyDescent="0.25">
      <c r="B29" s="11"/>
      <c r="C29" s="222"/>
      <c r="D29" s="11"/>
      <c r="E29" s="11"/>
      <c r="F29" s="222"/>
      <c r="G29" s="222"/>
      <c r="H29" s="223"/>
      <c r="I29" s="11"/>
      <c r="J29" s="11"/>
    </row>
    <row r="30" spans="2:10" x14ac:dyDescent="0.25">
      <c r="B30" s="11"/>
      <c r="C30" s="222"/>
      <c r="D30" s="11"/>
      <c r="E30" s="11"/>
      <c r="F30" s="222"/>
      <c r="G30" s="222"/>
      <c r="H30" s="223"/>
      <c r="I30" s="11"/>
      <c r="J30" s="11"/>
    </row>
    <row r="31" spans="2:10" x14ac:dyDescent="0.25">
      <c r="B31" s="11"/>
      <c r="C31" s="222"/>
      <c r="D31" s="11"/>
      <c r="E31" s="11"/>
      <c r="F31" s="222"/>
      <c r="G31" s="222"/>
      <c r="H31" s="223"/>
      <c r="I31" s="11"/>
      <c r="J31" s="11"/>
    </row>
    <row r="32" spans="2:10" x14ac:dyDescent="0.25">
      <c r="B32" s="11"/>
      <c r="C32" s="222"/>
      <c r="D32" s="11"/>
      <c r="E32" s="11"/>
      <c r="F32" s="222"/>
      <c r="G32" s="222"/>
      <c r="H32" s="223"/>
      <c r="I32" s="11"/>
      <c r="J32" s="11"/>
    </row>
    <row r="33" spans="2:10" x14ac:dyDescent="0.25">
      <c r="B33" s="11"/>
      <c r="C33" s="222"/>
      <c r="D33" s="11"/>
      <c r="E33" s="11"/>
      <c r="F33" s="222"/>
      <c r="G33" s="222"/>
      <c r="H33" s="223"/>
      <c r="I33" s="11"/>
      <c r="J33" s="11"/>
    </row>
    <row r="34" spans="2:10" x14ac:dyDescent="0.25">
      <c r="B34" s="11"/>
      <c r="C34" s="222"/>
      <c r="D34" s="11"/>
      <c r="E34" s="11"/>
      <c r="F34" s="222"/>
      <c r="G34" s="222"/>
      <c r="H34" s="223"/>
      <c r="I34" s="11"/>
      <c r="J34" s="11"/>
    </row>
    <row r="35" spans="2:10" x14ac:dyDescent="0.25">
      <c r="B35" s="11"/>
      <c r="C35" s="222"/>
      <c r="D35" s="11"/>
      <c r="E35" s="11"/>
      <c r="F35" s="222"/>
      <c r="G35" s="222"/>
      <c r="H35" s="223"/>
      <c r="I35" s="11"/>
      <c r="J35" s="11"/>
    </row>
    <row r="36" spans="2:10" x14ac:dyDescent="0.25">
      <c r="B36" s="11"/>
      <c r="C36" s="222"/>
      <c r="D36" s="11"/>
      <c r="E36" s="11"/>
      <c r="F36" s="222"/>
      <c r="G36" s="222"/>
      <c r="H36" s="223"/>
      <c r="I36" s="11"/>
      <c r="J36" s="11"/>
    </row>
    <row r="37" spans="2:10" x14ac:dyDescent="0.25">
      <c r="B37" s="11"/>
      <c r="C37" s="222"/>
      <c r="D37" s="11"/>
      <c r="E37" s="11"/>
      <c r="F37" s="222"/>
      <c r="G37" s="222"/>
      <c r="H37" s="223"/>
      <c r="I37" s="11"/>
      <c r="J37" s="11"/>
    </row>
    <row r="38" spans="2:10" x14ac:dyDescent="0.25">
      <c r="B38" s="11"/>
      <c r="C38" s="222"/>
      <c r="D38" s="11"/>
      <c r="E38" s="11"/>
      <c r="F38" s="222"/>
      <c r="G38" s="222"/>
      <c r="H38" s="223"/>
      <c r="I38" s="11"/>
      <c r="J38" s="11"/>
    </row>
    <row r="39" spans="2:10" x14ac:dyDescent="0.25">
      <c r="B39" s="11"/>
      <c r="C39" s="222"/>
      <c r="D39" s="11"/>
      <c r="E39" s="11"/>
      <c r="F39" s="222"/>
      <c r="G39" s="222"/>
      <c r="H39" s="223"/>
      <c r="I39" s="11"/>
      <c r="J39" s="11"/>
    </row>
    <row r="40" spans="2:10" x14ac:dyDescent="0.25">
      <c r="B40" s="11"/>
      <c r="C40" s="222"/>
      <c r="D40" s="11"/>
      <c r="E40" s="11"/>
      <c r="F40" s="222"/>
      <c r="G40" s="222"/>
      <c r="H40" s="223"/>
      <c r="I40" s="11"/>
      <c r="J40" s="11"/>
    </row>
    <row r="41" spans="2:10" x14ac:dyDescent="0.25">
      <c r="B41" s="11"/>
      <c r="C41" s="222"/>
      <c r="D41" s="11"/>
      <c r="E41" s="11"/>
      <c r="F41" s="222"/>
      <c r="G41" s="222"/>
      <c r="H41" s="223"/>
      <c r="I41" s="11"/>
      <c r="J41" s="11"/>
    </row>
    <row r="42" spans="2:10" x14ac:dyDescent="0.25">
      <c r="B42" s="11"/>
      <c r="C42" s="222"/>
      <c r="D42" s="11"/>
      <c r="E42" s="11"/>
      <c r="F42" s="222"/>
      <c r="G42" s="222"/>
      <c r="H42" s="223"/>
      <c r="I42" s="11"/>
      <c r="J42" s="11"/>
    </row>
    <row r="43" spans="2:10" x14ac:dyDescent="0.25">
      <c r="B43" s="11"/>
      <c r="C43" s="222"/>
      <c r="D43" s="11"/>
      <c r="E43" s="11"/>
      <c r="F43" s="222"/>
      <c r="G43" s="222"/>
      <c r="H43" s="223"/>
      <c r="I43" s="11"/>
      <c r="J43" s="11"/>
    </row>
    <row r="44" spans="2:10" x14ac:dyDescent="0.25">
      <c r="B44" s="11"/>
      <c r="C44" s="222"/>
      <c r="D44" s="11"/>
      <c r="E44" s="11"/>
      <c r="F44" s="222"/>
      <c r="G44" s="222"/>
      <c r="H44" s="223"/>
      <c r="I44" s="11"/>
      <c r="J44" s="11"/>
    </row>
    <row r="45" spans="2:10" x14ac:dyDescent="0.25">
      <c r="B45" s="11"/>
      <c r="C45" s="222"/>
      <c r="D45" s="11"/>
      <c r="E45" s="11"/>
      <c r="F45" s="222"/>
      <c r="G45" s="222"/>
      <c r="H45" s="223"/>
      <c r="I45" s="11"/>
      <c r="J45" s="11"/>
    </row>
    <row r="46" spans="2:10" x14ac:dyDescent="0.25">
      <c r="B46" s="11"/>
      <c r="C46" s="222"/>
      <c r="D46" s="11"/>
      <c r="E46" s="11"/>
      <c r="F46" s="222"/>
      <c r="G46" s="222"/>
      <c r="H46" s="223"/>
      <c r="I46" s="11"/>
      <c r="J46" s="11"/>
    </row>
    <row r="47" spans="2:10" x14ac:dyDescent="0.25">
      <c r="B47" s="11"/>
      <c r="C47" s="222"/>
      <c r="D47" s="11"/>
      <c r="E47" s="11"/>
      <c r="F47" s="222"/>
      <c r="G47" s="222"/>
      <c r="H47" s="223"/>
      <c r="I47" s="11"/>
      <c r="J47" s="11"/>
    </row>
    <row r="48" spans="2:10" x14ac:dyDescent="0.25">
      <c r="B48" s="11"/>
      <c r="C48" s="222"/>
      <c r="D48" s="11"/>
      <c r="E48" s="11"/>
      <c r="F48" s="222"/>
      <c r="G48" s="222"/>
      <c r="H48" s="223"/>
      <c r="I48" s="11"/>
      <c r="J48" s="11"/>
    </row>
    <row r="49" spans="2:10" x14ac:dyDescent="0.25">
      <c r="B49" s="11"/>
      <c r="C49" s="222"/>
      <c r="D49" s="11"/>
      <c r="E49" s="11"/>
      <c r="F49" s="222"/>
      <c r="G49" s="222"/>
      <c r="H49" s="223"/>
      <c r="I49" s="11"/>
      <c r="J49" s="11"/>
    </row>
    <row r="50" spans="2:10" x14ac:dyDescent="0.25">
      <c r="B50" s="11"/>
      <c r="C50" s="222"/>
      <c r="D50" s="11"/>
      <c r="E50" s="11"/>
      <c r="F50" s="222"/>
      <c r="G50" s="222"/>
      <c r="H50" s="223"/>
      <c r="I50" s="11"/>
      <c r="J50" s="11"/>
    </row>
    <row r="51" spans="2:10" x14ac:dyDescent="0.25">
      <c r="B51" s="11"/>
      <c r="C51" s="222"/>
      <c r="D51" s="11"/>
      <c r="E51" s="11"/>
      <c r="F51" s="222"/>
      <c r="G51" s="222"/>
      <c r="H51" s="223"/>
      <c r="I51" s="11"/>
      <c r="J51" s="11"/>
    </row>
    <row r="52" spans="2:10" x14ac:dyDescent="0.25">
      <c r="B52" s="11"/>
      <c r="C52" s="222"/>
      <c r="D52" s="11"/>
      <c r="E52" s="11"/>
      <c r="F52" s="222"/>
      <c r="G52" s="222"/>
      <c r="H52" s="223"/>
      <c r="I52" s="11"/>
      <c r="J52" s="11"/>
    </row>
    <row r="53" spans="2:10" x14ac:dyDescent="0.25">
      <c r="B53" s="11"/>
      <c r="C53" s="222"/>
      <c r="D53" s="11"/>
      <c r="E53" s="11"/>
      <c r="F53" s="222"/>
      <c r="G53" s="222"/>
      <c r="H53" s="223"/>
      <c r="I53" s="11"/>
      <c r="J53" s="11"/>
    </row>
    <row r="54" spans="2:10" x14ac:dyDescent="0.25">
      <c r="B54" s="11"/>
      <c r="C54" s="222"/>
      <c r="D54" s="11"/>
      <c r="E54" s="11"/>
      <c r="F54" s="222"/>
      <c r="G54" s="222"/>
      <c r="H54" s="223"/>
      <c r="I54" s="11"/>
      <c r="J54" s="11"/>
    </row>
    <row r="55" spans="2:10" x14ac:dyDescent="0.25">
      <c r="B55" s="11"/>
      <c r="C55" s="222"/>
      <c r="D55" s="11"/>
      <c r="E55" s="11"/>
      <c r="F55" s="222"/>
      <c r="G55" s="222"/>
      <c r="H55" s="223"/>
      <c r="I55" s="11"/>
      <c r="J55" s="11"/>
    </row>
    <row r="56" spans="2:10" x14ac:dyDescent="0.25">
      <c r="B56" s="11"/>
      <c r="C56" s="222"/>
      <c r="D56" s="11"/>
      <c r="E56" s="11"/>
      <c r="F56" s="222"/>
      <c r="G56" s="222"/>
      <c r="H56" s="223"/>
      <c r="I56" s="11"/>
      <c r="J56" s="11"/>
    </row>
    <row r="57" spans="2:10" x14ac:dyDescent="0.25">
      <c r="B57" s="11"/>
      <c r="C57" s="222"/>
      <c r="D57" s="11"/>
      <c r="E57" s="11"/>
      <c r="F57" s="222"/>
      <c r="G57" s="222"/>
      <c r="H57" s="223"/>
      <c r="I57" s="11"/>
      <c r="J57" s="11"/>
    </row>
    <row r="58" spans="2:10" x14ac:dyDescent="0.25">
      <c r="B58" s="11"/>
      <c r="C58" s="222"/>
      <c r="D58" s="11"/>
      <c r="E58" s="11"/>
      <c r="F58" s="222"/>
      <c r="G58" s="222"/>
      <c r="H58" s="223"/>
      <c r="I58" s="11"/>
      <c r="J58" s="11"/>
    </row>
    <row r="59" spans="2:10" x14ac:dyDescent="0.25">
      <c r="B59" s="11"/>
      <c r="C59" s="222"/>
      <c r="D59" s="11"/>
      <c r="E59" s="11"/>
      <c r="F59" s="222"/>
      <c r="G59" s="222"/>
      <c r="H59" s="223"/>
      <c r="I59" s="11"/>
      <c r="J59" s="11"/>
    </row>
    <row r="60" spans="2:10" x14ac:dyDescent="0.25">
      <c r="B60" s="11"/>
      <c r="C60" s="222"/>
      <c r="D60" s="11"/>
      <c r="E60" s="11"/>
      <c r="F60" s="222"/>
      <c r="G60" s="222"/>
      <c r="H60" s="223"/>
      <c r="I60" s="11"/>
      <c r="J60" s="11"/>
    </row>
    <row r="61" spans="2:10" x14ac:dyDescent="0.25">
      <c r="B61" s="11"/>
      <c r="C61" s="222"/>
      <c r="D61" s="11"/>
      <c r="E61" s="11"/>
      <c r="F61" s="222"/>
      <c r="G61" s="222"/>
      <c r="H61" s="223"/>
      <c r="I61" s="11"/>
      <c r="J61" s="11"/>
    </row>
    <row r="62" spans="2:10" x14ac:dyDescent="0.25">
      <c r="B62" s="11"/>
      <c r="C62" s="222"/>
      <c r="D62" s="11"/>
      <c r="E62" s="11"/>
      <c r="F62" s="222"/>
      <c r="G62" s="222"/>
      <c r="H62" s="223"/>
      <c r="I62" s="11"/>
      <c r="J62" s="11"/>
    </row>
    <row r="63" spans="2:10" x14ac:dyDescent="0.25">
      <c r="B63" s="11"/>
      <c r="C63" s="222"/>
      <c r="D63" s="11"/>
      <c r="E63" s="11"/>
      <c r="F63" s="222"/>
      <c r="G63" s="222"/>
      <c r="H63" s="223"/>
      <c r="I63" s="11"/>
      <c r="J63" s="11"/>
    </row>
    <row r="64" spans="2:10" x14ac:dyDescent="0.25">
      <c r="B64" s="11"/>
      <c r="C64" s="222"/>
      <c r="D64" s="11"/>
      <c r="E64" s="11"/>
      <c r="F64" s="222"/>
      <c r="G64" s="222"/>
      <c r="H64" s="223"/>
      <c r="I64" s="11"/>
      <c r="J64" s="11"/>
    </row>
    <row r="65" spans="2:10" x14ac:dyDescent="0.25">
      <c r="B65" s="11"/>
      <c r="C65" s="222"/>
      <c r="D65" s="11"/>
      <c r="E65" s="11"/>
      <c r="F65" s="222"/>
      <c r="G65" s="222"/>
      <c r="H65" s="223"/>
      <c r="I65" s="11"/>
      <c r="J65" s="11"/>
    </row>
    <row r="66" spans="2:10" x14ac:dyDescent="0.25">
      <c r="B66" s="11"/>
      <c r="C66" s="222"/>
      <c r="D66" s="11"/>
      <c r="E66" s="11"/>
      <c r="F66" s="222"/>
      <c r="G66" s="222"/>
      <c r="H66" s="223"/>
      <c r="I66" s="11"/>
      <c r="J66" s="11"/>
    </row>
    <row r="67" spans="2:10" x14ac:dyDescent="0.25">
      <c r="B67" s="11"/>
      <c r="C67" s="222"/>
      <c r="D67" s="11"/>
      <c r="E67" s="11"/>
      <c r="F67" s="222"/>
      <c r="G67" s="222"/>
      <c r="H67" s="223"/>
      <c r="I67" s="11"/>
      <c r="J67" s="11"/>
    </row>
    <row r="68" spans="2:10" x14ac:dyDescent="0.25">
      <c r="B68" s="222"/>
      <c r="C68" s="222"/>
      <c r="D68" s="222"/>
      <c r="E68" s="224"/>
      <c r="F68" s="222"/>
      <c r="G68" s="222"/>
      <c r="H68" s="223"/>
      <c r="I68" s="11"/>
      <c r="J68" s="11"/>
    </row>
    <row r="69" spans="2:10" x14ac:dyDescent="0.25">
      <c r="B69" s="222"/>
      <c r="C69" s="222"/>
      <c r="D69" s="222"/>
      <c r="E69" s="224"/>
      <c r="F69" s="222"/>
      <c r="G69" s="222"/>
      <c r="H69" s="223"/>
      <c r="I69" s="11"/>
      <c r="J69" s="11"/>
    </row>
    <row r="70" spans="2:10" x14ac:dyDescent="0.25">
      <c r="B70" s="222"/>
      <c r="C70" s="222"/>
      <c r="D70" s="222"/>
      <c r="E70" s="224"/>
      <c r="F70" s="222"/>
      <c r="G70" s="222"/>
      <c r="H70" s="223"/>
      <c r="I70" s="11"/>
      <c r="J70" s="11"/>
    </row>
    <row r="71" spans="2:10" x14ac:dyDescent="0.25">
      <c r="B71" s="222"/>
      <c r="C71" s="222"/>
      <c r="D71" s="222"/>
      <c r="E71" s="224"/>
      <c r="F71" s="222"/>
      <c r="G71" s="222"/>
      <c r="H71" s="223"/>
      <c r="I71" s="11"/>
      <c r="J71" s="11"/>
    </row>
    <row r="72" spans="2:10" x14ac:dyDescent="0.25">
      <c r="B72" s="222"/>
      <c r="C72" s="222"/>
      <c r="D72" s="222"/>
      <c r="E72" s="224"/>
      <c r="F72" s="222"/>
      <c r="G72" s="222"/>
      <c r="H72" s="223"/>
      <c r="I72" s="11"/>
      <c r="J72" s="11"/>
    </row>
    <row r="73" spans="2:10" x14ac:dyDescent="0.25">
      <c r="B73" s="222"/>
      <c r="C73" s="222"/>
      <c r="D73" s="222"/>
      <c r="E73" s="224"/>
      <c r="F73" s="222"/>
      <c r="G73" s="222"/>
      <c r="H73" s="223"/>
      <c r="I73" s="11"/>
      <c r="J73" s="11"/>
    </row>
    <row r="74" spans="2:10" x14ac:dyDescent="0.25">
      <c r="B74" s="222"/>
      <c r="C74" s="222"/>
      <c r="D74" s="222"/>
      <c r="E74" s="224"/>
      <c r="F74" s="222"/>
      <c r="G74" s="222"/>
      <c r="H74" s="223"/>
      <c r="I74" s="11"/>
      <c r="J74" s="11"/>
    </row>
    <row r="75" spans="2:10" x14ac:dyDescent="0.25">
      <c r="B75" s="222"/>
      <c r="C75" s="222"/>
      <c r="D75" s="222"/>
      <c r="E75" s="224"/>
      <c r="F75" s="222"/>
      <c r="G75" s="222"/>
      <c r="H75" s="223"/>
      <c r="I75" s="11"/>
      <c r="J75" s="11"/>
    </row>
    <row r="76" spans="2:10" x14ac:dyDescent="0.25">
      <c r="B76" s="222"/>
      <c r="C76" s="222"/>
      <c r="D76" s="222"/>
      <c r="E76" s="224"/>
      <c r="F76" s="222"/>
      <c r="G76" s="222"/>
      <c r="H76" s="223"/>
      <c r="I76" s="11"/>
      <c r="J76" s="11"/>
    </row>
    <row r="77" spans="2:10" x14ac:dyDescent="0.25">
      <c r="B77" s="222"/>
      <c r="C77" s="222"/>
      <c r="D77" s="222"/>
      <c r="E77" s="224"/>
      <c r="F77" s="222"/>
      <c r="G77" s="222"/>
      <c r="H77" s="223"/>
      <c r="I77" s="11"/>
      <c r="J77" s="11"/>
    </row>
    <row r="78" spans="2:10" x14ac:dyDescent="0.25">
      <c r="B78" s="222"/>
      <c r="C78" s="222"/>
      <c r="D78" s="222"/>
      <c r="E78" s="224"/>
      <c r="F78" s="222"/>
      <c r="G78" s="222"/>
      <c r="H78" s="223"/>
      <c r="I78" s="11"/>
      <c r="J78" s="11"/>
    </row>
    <row r="79" spans="2:10" x14ac:dyDescent="0.25">
      <c r="B79" s="222"/>
      <c r="C79" s="222"/>
      <c r="D79" s="222"/>
      <c r="E79" s="224"/>
      <c r="F79" s="222"/>
      <c r="G79" s="222"/>
      <c r="H79" s="223"/>
      <c r="I79" s="11"/>
      <c r="J79" s="11"/>
    </row>
    <row r="80" spans="2:10" x14ac:dyDescent="0.25">
      <c r="B80" s="222"/>
      <c r="C80" s="222"/>
      <c r="D80" s="222"/>
      <c r="E80" s="224"/>
      <c r="F80" s="222"/>
      <c r="G80" s="222"/>
      <c r="H80" s="223"/>
      <c r="I80" s="11"/>
      <c r="J80" s="11"/>
    </row>
    <row r="81" spans="2:10" x14ac:dyDescent="0.25">
      <c r="B81" s="222"/>
      <c r="C81" s="222"/>
      <c r="D81" s="222"/>
      <c r="E81" s="224"/>
      <c r="F81" s="222"/>
      <c r="G81" s="222"/>
      <c r="H81" s="223"/>
      <c r="I81" s="11"/>
      <c r="J81" s="11"/>
    </row>
    <row r="82" spans="2:10" x14ac:dyDescent="0.25">
      <c r="B82" s="222"/>
      <c r="C82" s="222"/>
      <c r="D82" s="222"/>
      <c r="E82" s="224"/>
      <c r="F82" s="222"/>
      <c r="G82" s="222"/>
      <c r="H82" s="223"/>
      <c r="I82" s="11"/>
      <c r="J82" s="11"/>
    </row>
    <row r="83" spans="2:10" x14ac:dyDescent="0.25">
      <c r="B83" s="222"/>
      <c r="C83" s="222"/>
      <c r="D83" s="222"/>
      <c r="E83" s="224"/>
      <c r="F83" s="222"/>
      <c r="G83" s="222"/>
      <c r="H83" s="223"/>
      <c r="I83" s="11"/>
      <c r="J83" s="11"/>
    </row>
    <row r="84" spans="2:10" x14ac:dyDescent="0.25">
      <c r="B84" s="222"/>
      <c r="C84" s="222"/>
      <c r="D84" s="222"/>
      <c r="E84" s="224"/>
      <c r="F84" s="222"/>
      <c r="G84" s="222"/>
      <c r="H84" s="223"/>
      <c r="I84" s="11"/>
      <c r="J84" s="11"/>
    </row>
    <row r="85" spans="2:10" x14ac:dyDescent="0.25">
      <c r="B85" s="222"/>
      <c r="C85" s="222"/>
      <c r="D85" s="222"/>
      <c r="E85" s="224"/>
      <c r="F85" s="222"/>
      <c r="G85" s="222"/>
      <c r="H85" s="223"/>
      <c r="I85" s="11"/>
      <c r="J85" s="11"/>
    </row>
    <row r="86" spans="2:10" x14ac:dyDescent="0.25">
      <c r="B86" s="222"/>
      <c r="C86" s="222"/>
      <c r="D86" s="222"/>
      <c r="E86" s="224"/>
      <c r="F86" s="222"/>
      <c r="G86" s="222"/>
      <c r="H86" s="223"/>
      <c r="I86" s="11"/>
      <c r="J86" s="11"/>
    </row>
    <row r="87" spans="2:10" x14ac:dyDescent="0.25">
      <c r="B87" s="222"/>
      <c r="C87" s="222"/>
      <c r="D87" s="222"/>
      <c r="E87" s="224"/>
      <c r="F87" s="222"/>
      <c r="G87" s="222"/>
      <c r="H87" s="223"/>
      <c r="I87" s="11"/>
      <c r="J87" s="11"/>
    </row>
    <row r="88" spans="2:10" x14ac:dyDescent="0.25">
      <c r="B88" s="222"/>
      <c r="C88" s="222"/>
      <c r="D88" s="222"/>
      <c r="E88" s="224"/>
      <c r="F88" s="222"/>
      <c r="G88" s="222"/>
      <c r="H88" s="223"/>
      <c r="I88" s="11"/>
      <c r="J88" s="11"/>
    </row>
    <row r="89" spans="2:10" x14ac:dyDescent="0.25">
      <c r="B89" s="222"/>
      <c r="C89" s="222"/>
      <c r="D89" s="222"/>
      <c r="E89" s="224"/>
      <c r="F89" s="222"/>
      <c r="G89" s="222"/>
      <c r="H89" s="223"/>
      <c r="I89" s="11"/>
      <c r="J89" s="11"/>
    </row>
    <row r="90" spans="2:10" x14ac:dyDescent="0.25">
      <c r="B90" s="222"/>
      <c r="C90" s="222"/>
      <c r="D90" s="222"/>
      <c r="E90" s="224"/>
      <c r="F90" s="222"/>
      <c r="G90" s="222"/>
      <c r="H90" s="223"/>
      <c r="I90" s="11"/>
      <c r="J90" s="11"/>
    </row>
    <row r="91" spans="2:10" x14ac:dyDescent="0.25">
      <c r="B91" s="222"/>
      <c r="C91" s="222"/>
      <c r="D91" s="222"/>
      <c r="E91" s="224"/>
      <c r="F91" s="222"/>
      <c r="G91" s="222"/>
      <c r="H91" s="223"/>
      <c r="I91" s="11"/>
      <c r="J91" s="11"/>
    </row>
    <row r="92" spans="2:10" x14ac:dyDescent="0.25">
      <c r="B92" s="222"/>
      <c r="C92" s="222"/>
      <c r="D92" s="222"/>
      <c r="E92" s="224"/>
      <c r="F92" s="222"/>
      <c r="G92" s="222"/>
      <c r="H92" s="223"/>
      <c r="I92" s="11"/>
      <c r="J92" s="11"/>
    </row>
    <row r="93" spans="2:10" x14ac:dyDescent="0.25">
      <c r="B93" s="222"/>
      <c r="C93" s="222"/>
      <c r="D93" s="222"/>
      <c r="E93" s="224"/>
      <c r="F93" s="222"/>
      <c r="G93" s="222"/>
      <c r="H93" s="223"/>
      <c r="I93" s="11"/>
      <c r="J93" s="11"/>
    </row>
    <row r="94" spans="2:10" x14ac:dyDescent="0.25">
      <c r="B94" s="222"/>
      <c r="C94" s="222"/>
      <c r="D94" s="222"/>
      <c r="E94" s="224"/>
      <c r="F94" s="222"/>
      <c r="G94" s="222"/>
      <c r="H94" s="223"/>
      <c r="I94" s="11"/>
      <c r="J94" s="11"/>
    </row>
    <row r="95" spans="2:10" x14ac:dyDescent="0.25">
      <c r="B95" s="222"/>
      <c r="C95" s="222"/>
      <c r="D95" s="222"/>
      <c r="E95" s="224"/>
      <c r="F95" s="222"/>
      <c r="G95" s="222"/>
      <c r="H95" s="223"/>
      <c r="I95" s="11"/>
      <c r="J95" s="11"/>
    </row>
    <row r="96" spans="2:10" x14ac:dyDescent="0.25">
      <c r="B96" s="222"/>
      <c r="C96" s="222"/>
      <c r="D96" s="222"/>
      <c r="E96" s="224"/>
      <c r="F96" s="222"/>
      <c r="G96" s="222"/>
      <c r="H96" s="223"/>
      <c r="I96" s="11"/>
      <c r="J96" s="11"/>
    </row>
    <row r="97" spans="2:10" x14ac:dyDescent="0.25">
      <c r="B97" s="222"/>
      <c r="C97" s="222"/>
      <c r="D97" s="222"/>
      <c r="E97" s="224"/>
      <c r="F97" s="222"/>
      <c r="G97" s="222"/>
      <c r="H97" s="223"/>
      <c r="I97" s="11"/>
      <c r="J97" s="11"/>
    </row>
    <row r="98" spans="2:10" x14ac:dyDescent="0.25">
      <c r="B98" s="222"/>
      <c r="C98" s="222"/>
      <c r="D98" s="222"/>
      <c r="E98" s="224"/>
      <c r="F98" s="222"/>
      <c r="G98" s="222"/>
      <c r="H98" s="223"/>
      <c r="I98" s="11"/>
      <c r="J98" s="11"/>
    </row>
    <row r="99" spans="2:10" x14ac:dyDescent="0.25">
      <c r="B99" s="222"/>
      <c r="C99" s="222"/>
      <c r="D99" s="222"/>
      <c r="E99" s="224"/>
      <c r="F99" s="222"/>
      <c r="G99" s="222"/>
      <c r="H99" s="223"/>
      <c r="I99" s="11"/>
      <c r="J99" s="11"/>
    </row>
    <row r="100" spans="2:10" x14ac:dyDescent="0.25">
      <c r="B100" s="222"/>
      <c r="C100" s="222"/>
      <c r="D100" s="222"/>
      <c r="E100" s="224"/>
      <c r="F100" s="222"/>
      <c r="G100" s="222"/>
      <c r="H100" s="223"/>
      <c r="I100" s="11"/>
      <c r="J100" s="11"/>
    </row>
    <row r="101" spans="2:10" x14ac:dyDescent="0.25">
      <c r="B101" s="222"/>
      <c r="C101" s="222"/>
      <c r="D101" s="222"/>
      <c r="E101" s="224"/>
      <c r="F101" s="222"/>
      <c r="G101" s="222"/>
      <c r="H101" s="223"/>
      <c r="I101" s="11"/>
      <c r="J101" s="11"/>
    </row>
    <row r="102" spans="2:10" x14ac:dyDescent="0.25">
      <c r="B102" s="222"/>
      <c r="C102" s="222"/>
      <c r="D102" s="222"/>
      <c r="E102" s="224"/>
      <c r="F102" s="222"/>
      <c r="G102" s="222"/>
      <c r="H102" s="223"/>
      <c r="I102" s="11"/>
      <c r="J102" s="11"/>
    </row>
    <row r="103" spans="2:10" x14ac:dyDescent="0.25">
      <c r="B103" s="222"/>
      <c r="C103" s="222"/>
      <c r="D103" s="222"/>
      <c r="E103" s="224"/>
      <c r="F103" s="222"/>
      <c r="G103" s="222"/>
      <c r="H103" s="223"/>
      <c r="I103" s="11"/>
      <c r="J103" s="11"/>
    </row>
    <row r="104" spans="2:10" x14ac:dyDescent="0.25">
      <c r="B104" s="222"/>
      <c r="C104" s="222"/>
      <c r="D104" s="222"/>
      <c r="E104" s="224"/>
      <c r="F104" s="222"/>
      <c r="G104" s="222"/>
      <c r="H104" s="223"/>
      <c r="I104" s="11"/>
      <c r="J104" s="11"/>
    </row>
    <row r="105" spans="2:10" x14ac:dyDescent="0.25">
      <c r="B105" s="222"/>
      <c r="C105" s="222"/>
      <c r="D105" s="222"/>
      <c r="E105" s="224"/>
      <c r="F105" s="222"/>
      <c r="G105" s="222"/>
      <c r="H105" s="223"/>
      <c r="I105" s="11"/>
      <c r="J105" s="11"/>
    </row>
    <row r="106" spans="2:10" x14ac:dyDescent="0.25">
      <c r="B106" s="222"/>
      <c r="C106" s="222"/>
      <c r="D106" s="222"/>
      <c r="E106" s="224"/>
      <c r="F106" s="222"/>
      <c r="G106" s="222"/>
      <c r="H106" s="223"/>
      <c r="I106" s="11"/>
      <c r="J106" s="11"/>
    </row>
    <row r="107" spans="2:10" x14ac:dyDescent="0.25">
      <c r="B107" s="222"/>
      <c r="C107" s="222"/>
      <c r="D107" s="222"/>
      <c r="E107" s="224"/>
      <c r="F107" s="222"/>
      <c r="G107" s="222"/>
      <c r="H107" s="223"/>
      <c r="I107" s="11"/>
      <c r="J107" s="11"/>
    </row>
    <row r="108" spans="2:10" x14ac:dyDescent="0.25">
      <c r="B108" s="222"/>
      <c r="C108" s="222"/>
      <c r="D108" s="222"/>
      <c r="E108" s="224"/>
      <c r="F108" s="222"/>
      <c r="G108" s="222"/>
      <c r="H108" s="223"/>
      <c r="I108" s="11"/>
      <c r="J108" s="11"/>
    </row>
    <row r="109" spans="2:10" x14ac:dyDescent="0.25">
      <c r="B109" s="222"/>
      <c r="C109" s="222"/>
      <c r="D109" s="222"/>
      <c r="E109" s="224"/>
      <c r="F109" s="222"/>
      <c r="G109" s="222"/>
      <c r="H109" s="223"/>
      <c r="I109" s="11"/>
      <c r="J109" s="11"/>
    </row>
    <row r="110" spans="2:10" x14ac:dyDescent="0.25">
      <c r="B110" s="222"/>
      <c r="C110" s="222"/>
      <c r="D110" s="222"/>
      <c r="E110" s="224"/>
      <c r="F110" s="222"/>
      <c r="G110" s="222"/>
      <c r="H110" s="223"/>
      <c r="I110" s="11"/>
      <c r="J110" s="11"/>
    </row>
    <row r="111" spans="2:10" x14ac:dyDescent="0.25">
      <c r="B111" s="222"/>
      <c r="C111" s="222"/>
      <c r="D111" s="222"/>
      <c r="E111" s="224"/>
      <c r="F111" s="222"/>
      <c r="G111" s="222"/>
      <c r="H111" s="223"/>
      <c r="I111" s="11"/>
      <c r="J111" s="11"/>
    </row>
    <row r="112" spans="2:10" x14ac:dyDescent="0.25">
      <c r="B112" s="222"/>
      <c r="C112" s="222"/>
      <c r="D112" s="222"/>
      <c r="E112" s="224"/>
      <c r="F112" s="222"/>
      <c r="G112" s="222"/>
      <c r="H112" s="223"/>
      <c r="I112" s="11"/>
      <c r="J112" s="11"/>
    </row>
    <row r="113" spans="2:10" x14ac:dyDescent="0.25">
      <c r="B113" s="222"/>
      <c r="C113" s="222"/>
      <c r="D113" s="222"/>
      <c r="E113" s="224"/>
      <c r="F113" s="222"/>
      <c r="G113" s="222"/>
      <c r="H113" s="223"/>
      <c r="I113" s="11"/>
      <c r="J113" s="11"/>
    </row>
    <row r="114" spans="2:10" x14ac:dyDescent="0.25">
      <c r="B114" s="222"/>
      <c r="C114" s="222"/>
      <c r="D114" s="222"/>
      <c r="E114" s="224"/>
      <c r="F114" s="222"/>
      <c r="G114" s="222"/>
      <c r="H114" s="223"/>
      <c r="I114" s="11"/>
      <c r="J114" s="11"/>
    </row>
    <row r="115" spans="2:10" x14ac:dyDescent="0.25">
      <c r="B115" s="222"/>
      <c r="C115" s="222"/>
      <c r="D115" s="222"/>
      <c r="E115" s="224"/>
      <c r="F115" s="222"/>
      <c r="G115" s="222"/>
      <c r="H115" s="223"/>
      <c r="I115" s="11"/>
      <c r="J115" s="11"/>
    </row>
    <row r="116" spans="2:10" x14ac:dyDescent="0.25">
      <c r="B116" s="222"/>
      <c r="C116" s="222"/>
      <c r="D116" s="222"/>
      <c r="E116" s="224"/>
      <c r="F116" s="222"/>
      <c r="G116" s="222"/>
      <c r="H116" s="223"/>
      <c r="I116" s="11"/>
      <c r="J116" s="11"/>
    </row>
    <row r="117" spans="2:10" x14ac:dyDescent="0.25">
      <c r="B117" s="222"/>
      <c r="C117" s="222"/>
      <c r="D117" s="222"/>
      <c r="E117" s="224"/>
      <c r="F117" s="222"/>
      <c r="G117" s="222"/>
      <c r="H117" s="223"/>
      <c r="I117" s="11"/>
      <c r="J117" s="11"/>
    </row>
    <row r="118" spans="2:10" x14ac:dyDescent="0.25">
      <c r="B118" s="222"/>
      <c r="C118" s="222"/>
      <c r="D118" s="222"/>
      <c r="E118" s="224"/>
      <c r="F118" s="222"/>
      <c r="G118" s="222"/>
      <c r="H118" s="223"/>
      <c r="I118" s="11"/>
      <c r="J118" s="11"/>
    </row>
    <row r="119" spans="2:10" x14ac:dyDescent="0.25">
      <c r="B119" s="222"/>
      <c r="C119" s="222"/>
      <c r="D119" s="222"/>
      <c r="E119" s="224"/>
      <c r="F119" s="222"/>
      <c r="G119" s="222"/>
      <c r="H119" s="223"/>
      <c r="I119" s="11"/>
      <c r="J119" s="11"/>
    </row>
    <row r="120" spans="2:10" x14ac:dyDescent="0.25">
      <c r="B120" s="222"/>
      <c r="C120" s="222"/>
      <c r="D120" s="222"/>
      <c r="E120" s="224"/>
      <c r="F120" s="222"/>
      <c r="G120" s="222"/>
      <c r="H120" s="223"/>
      <c r="I120" s="11"/>
      <c r="J120" s="11"/>
    </row>
    <row r="121" spans="2:10" x14ac:dyDescent="0.25">
      <c r="B121" s="222"/>
      <c r="C121" s="222"/>
      <c r="D121" s="222"/>
      <c r="E121" s="224"/>
      <c r="F121" s="222"/>
      <c r="G121" s="222"/>
      <c r="H121" s="223"/>
      <c r="I121" s="11"/>
      <c r="J121" s="11"/>
    </row>
    <row r="122" spans="2:10" x14ac:dyDescent="0.25">
      <c r="B122" s="222"/>
      <c r="C122" s="222"/>
      <c r="D122" s="222"/>
      <c r="E122" s="224"/>
      <c r="F122" s="222"/>
      <c r="G122" s="222"/>
      <c r="H122" s="223"/>
      <c r="I122" s="11"/>
      <c r="J122" s="11"/>
    </row>
    <row r="123" spans="2:10" x14ac:dyDescent="0.25">
      <c r="B123" s="222"/>
      <c r="C123" s="222"/>
      <c r="D123" s="222"/>
      <c r="E123" s="224"/>
      <c r="F123" s="222"/>
      <c r="G123" s="222"/>
      <c r="H123" s="223"/>
      <c r="I123" s="11"/>
      <c r="J123" s="11"/>
    </row>
    <row r="124" spans="2:10" x14ac:dyDescent="0.25">
      <c r="B124" s="222"/>
      <c r="C124" s="222"/>
      <c r="D124" s="222"/>
      <c r="E124" s="224"/>
      <c r="F124" s="222"/>
      <c r="G124" s="222"/>
      <c r="H124" s="223"/>
      <c r="I124" s="11"/>
      <c r="J124" s="11"/>
    </row>
    <row r="125" spans="2:10" x14ac:dyDescent="0.25">
      <c r="B125" s="222"/>
      <c r="C125" s="222"/>
      <c r="D125" s="222"/>
      <c r="E125" s="224"/>
      <c r="F125" s="222"/>
      <c r="G125" s="222"/>
      <c r="H125" s="223"/>
      <c r="I125" s="11"/>
      <c r="J125" s="11"/>
    </row>
    <row r="126" spans="2:10" x14ac:dyDescent="0.25">
      <c r="B126" s="222"/>
      <c r="C126" s="222"/>
      <c r="D126" s="222"/>
      <c r="E126" s="224"/>
      <c r="F126" s="222"/>
      <c r="G126" s="222"/>
      <c r="H126" s="223"/>
      <c r="I126" s="11"/>
      <c r="J126" s="11"/>
    </row>
    <row r="127" spans="2:10" x14ac:dyDescent="0.25">
      <c r="B127" s="222"/>
      <c r="C127" s="222"/>
      <c r="D127" s="222"/>
      <c r="E127" s="224"/>
      <c r="F127" s="222"/>
      <c r="G127" s="222"/>
      <c r="H127" s="223"/>
      <c r="I127" s="11"/>
      <c r="J127" s="11"/>
    </row>
    <row r="128" spans="2:10" x14ac:dyDescent="0.25">
      <c r="B128" s="222"/>
      <c r="C128" s="222"/>
      <c r="D128" s="222"/>
      <c r="E128" s="224"/>
      <c r="F128" s="222"/>
      <c r="G128" s="222"/>
      <c r="H128" s="223"/>
      <c r="I128" s="11"/>
      <c r="J128" s="11"/>
    </row>
    <row r="129" spans="2:10" x14ac:dyDescent="0.25">
      <c r="B129" s="222"/>
      <c r="C129" s="222"/>
      <c r="D129" s="222"/>
      <c r="E129" s="224"/>
      <c r="F129" s="222"/>
      <c r="G129" s="222"/>
      <c r="H129" s="223"/>
      <c r="I129" s="11"/>
      <c r="J129" s="11"/>
    </row>
    <row r="130" spans="2:10" x14ac:dyDescent="0.25">
      <c r="B130" s="222"/>
      <c r="C130" s="222"/>
      <c r="D130" s="222"/>
      <c r="E130" s="224"/>
      <c r="F130" s="222"/>
      <c r="G130" s="222"/>
      <c r="H130" s="223"/>
      <c r="I130" s="11"/>
      <c r="J130" s="11"/>
    </row>
    <row r="131" spans="2:10" x14ac:dyDescent="0.25">
      <c r="B131" s="222"/>
      <c r="C131" s="222"/>
      <c r="D131" s="222"/>
      <c r="E131" s="224"/>
      <c r="F131" s="222"/>
      <c r="G131" s="222"/>
      <c r="H131" s="223"/>
      <c r="I131" s="11"/>
      <c r="J131" s="11"/>
    </row>
    <row r="132" spans="2:10" x14ac:dyDescent="0.25">
      <c r="B132" s="222"/>
      <c r="C132" s="222"/>
      <c r="D132" s="222"/>
      <c r="E132" s="224"/>
      <c r="F132" s="222"/>
      <c r="G132" s="222"/>
      <c r="H132" s="223"/>
      <c r="I132" s="11"/>
      <c r="J132" s="11"/>
    </row>
    <row r="133" spans="2:10" x14ac:dyDescent="0.25">
      <c r="B133" s="222"/>
      <c r="C133" s="222"/>
      <c r="D133" s="222"/>
      <c r="E133" s="224"/>
      <c r="F133" s="222"/>
      <c r="G133" s="222"/>
      <c r="H133" s="223"/>
      <c r="I133" s="11"/>
      <c r="J133" s="11"/>
    </row>
    <row r="134" spans="2:10" x14ac:dyDescent="0.25">
      <c r="B134" s="222"/>
      <c r="C134" s="222"/>
      <c r="D134" s="222"/>
      <c r="E134" s="224"/>
      <c r="F134" s="222"/>
      <c r="G134" s="222"/>
      <c r="H134" s="223"/>
      <c r="I134" s="11"/>
      <c r="J134" s="11"/>
    </row>
    <row r="135" spans="2:10" x14ac:dyDescent="0.25">
      <c r="B135" s="222"/>
      <c r="C135" s="222"/>
      <c r="D135" s="222"/>
      <c r="E135" s="224"/>
      <c r="F135" s="222"/>
      <c r="G135" s="222"/>
      <c r="H135" s="223"/>
      <c r="I135" s="11"/>
      <c r="J135" s="11"/>
    </row>
    <row r="136" spans="2:10" x14ac:dyDescent="0.25">
      <c r="B136" s="222"/>
      <c r="C136" s="222"/>
      <c r="D136" s="222"/>
      <c r="E136" s="224"/>
      <c r="F136" s="222"/>
      <c r="G136" s="222"/>
      <c r="H136" s="223"/>
      <c r="I136" s="11"/>
      <c r="J136" s="11"/>
    </row>
    <row r="137" spans="2:10" x14ac:dyDescent="0.25">
      <c r="B137" s="222"/>
      <c r="C137" s="222"/>
      <c r="D137" s="222"/>
      <c r="E137" s="224"/>
      <c r="F137" s="222"/>
      <c r="G137" s="222"/>
      <c r="H137" s="223"/>
      <c r="I137" s="11"/>
      <c r="J137" s="11"/>
    </row>
    <row r="138" spans="2:10" x14ac:dyDescent="0.25">
      <c r="B138" s="222"/>
      <c r="C138" s="222"/>
      <c r="D138" s="222"/>
      <c r="E138" s="224"/>
      <c r="F138" s="222"/>
      <c r="G138" s="222"/>
      <c r="H138" s="223"/>
      <c r="I138" s="11"/>
      <c r="J138" s="11"/>
    </row>
    <row r="139" spans="2:10" x14ac:dyDescent="0.25">
      <c r="B139" s="222"/>
      <c r="C139" s="222"/>
      <c r="D139" s="222"/>
      <c r="E139" s="224"/>
      <c r="F139" s="222"/>
      <c r="G139" s="222"/>
      <c r="H139" s="223"/>
      <c r="I139" s="11"/>
      <c r="J139" s="11"/>
    </row>
    <row r="140" spans="2:10" x14ac:dyDescent="0.25">
      <c r="B140" s="222"/>
      <c r="C140" s="222"/>
      <c r="D140" s="222"/>
      <c r="E140" s="224"/>
      <c r="F140" s="222"/>
      <c r="G140" s="222"/>
      <c r="H140" s="223"/>
      <c r="I140" s="11"/>
      <c r="J140" s="11"/>
    </row>
    <row r="141" spans="2:10" x14ac:dyDescent="0.25">
      <c r="B141" s="222"/>
      <c r="C141" s="222"/>
      <c r="D141" s="222"/>
      <c r="E141" s="224"/>
      <c r="F141" s="222"/>
      <c r="G141" s="222"/>
      <c r="H141" s="223"/>
      <c r="I141" s="11"/>
      <c r="J141" s="11"/>
    </row>
    <row r="142" spans="2:10" x14ac:dyDescent="0.25">
      <c r="B142" s="222"/>
      <c r="C142" s="222"/>
      <c r="D142" s="222"/>
      <c r="E142" s="224"/>
      <c r="F142" s="222"/>
      <c r="G142" s="222"/>
      <c r="H142" s="223"/>
      <c r="I142" s="11"/>
      <c r="J142" s="11"/>
    </row>
    <row r="143" spans="2:10" x14ac:dyDescent="0.25">
      <c r="B143" s="222"/>
      <c r="C143" s="222"/>
      <c r="D143" s="222"/>
      <c r="E143" s="224"/>
      <c r="F143" s="222"/>
      <c r="G143" s="222"/>
      <c r="H143" s="223"/>
      <c r="I143" s="11"/>
      <c r="J143" s="11"/>
    </row>
    <row r="144" spans="2:10" x14ac:dyDescent="0.25">
      <c r="B144" s="222"/>
      <c r="C144" s="222"/>
      <c r="D144" s="222"/>
      <c r="E144" s="224"/>
      <c r="F144" s="222"/>
      <c r="G144" s="222"/>
      <c r="H144" s="223"/>
      <c r="I144" s="11"/>
      <c r="J144" s="11"/>
    </row>
    <row r="145" spans="2:10" x14ac:dyDescent="0.25">
      <c r="B145" s="222"/>
      <c r="C145" s="222"/>
      <c r="D145" s="222"/>
      <c r="E145" s="224"/>
      <c r="F145" s="222"/>
      <c r="G145" s="222"/>
      <c r="H145" s="223"/>
      <c r="I145" s="11"/>
      <c r="J145" s="11"/>
    </row>
    <row r="146" spans="2:10" x14ac:dyDescent="0.25">
      <c r="B146" s="222"/>
      <c r="C146" s="222"/>
      <c r="D146" s="222"/>
      <c r="E146" s="224"/>
      <c r="F146" s="222"/>
      <c r="G146" s="222"/>
      <c r="H146" s="223"/>
      <c r="I146" s="11"/>
      <c r="J146" s="11"/>
    </row>
    <row r="147" spans="2:10" x14ac:dyDescent="0.25">
      <c r="B147" s="222"/>
      <c r="C147" s="222"/>
      <c r="D147" s="222"/>
      <c r="E147" s="224"/>
      <c r="F147" s="222"/>
      <c r="G147" s="222"/>
      <c r="H147" s="223"/>
      <c r="I147" s="11"/>
      <c r="J147" s="11"/>
    </row>
    <row r="148" spans="2:10" x14ac:dyDescent="0.25">
      <c r="B148" s="222"/>
      <c r="C148" s="222"/>
      <c r="D148" s="222"/>
      <c r="E148" s="224"/>
      <c r="F148" s="222"/>
      <c r="G148" s="222"/>
      <c r="H148" s="223"/>
      <c r="I148" s="11"/>
      <c r="J148" s="11"/>
    </row>
    <row r="149" spans="2:10" x14ac:dyDescent="0.25">
      <c r="B149" s="222"/>
      <c r="C149" s="222"/>
      <c r="D149" s="222"/>
      <c r="E149" s="224"/>
      <c r="F149" s="222"/>
      <c r="G149" s="222"/>
      <c r="H149" s="223"/>
      <c r="I149" s="11"/>
      <c r="J149" s="11"/>
    </row>
    <row r="150" spans="2:10" x14ac:dyDescent="0.25">
      <c r="B150" s="222"/>
      <c r="C150" s="222"/>
      <c r="D150" s="222"/>
      <c r="E150" s="224"/>
      <c r="F150" s="222"/>
      <c r="G150" s="222"/>
      <c r="H150" s="223"/>
      <c r="I150" s="11"/>
      <c r="J150" s="11"/>
    </row>
    <row r="151" spans="2:10" x14ac:dyDescent="0.25">
      <c r="B151" s="222"/>
      <c r="C151" s="222"/>
      <c r="D151" s="222"/>
      <c r="E151" s="224"/>
      <c r="F151" s="222"/>
      <c r="G151" s="222"/>
      <c r="H151" s="223"/>
      <c r="I151" s="11"/>
      <c r="J151" s="11"/>
    </row>
    <row r="152" spans="2:10" x14ac:dyDescent="0.25">
      <c r="B152" s="222"/>
      <c r="C152" s="222"/>
      <c r="D152" s="222"/>
      <c r="E152" s="224"/>
      <c r="F152" s="222"/>
      <c r="G152" s="222"/>
      <c r="H152" s="223"/>
      <c r="I152" s="11"/>
      <c r="J152" s="11"/>
    </row>
    <row r="153" spans="2:10" x14ac:dyDescent="0.25">
      <c r="B153" s="222"/>
      <c r="C153" s="222"/>
      <c r="D153" s="222"/>
      <c r="E153" s="224"/>
      <c r="F153" s="222"/>
      <c r="G153" s="222"/>
      <c r="H153" s="223"/>
      <c r="I153" s="11"/>
      <c r="J153" s="11"/>
    </row>
    <row r="154" spans="2:10" x14ac:dyDescent="0.25">
      <c r="B154" s="222"/>
      <c r="C154" s="222"/>
      <c r="D154" s="222"/>
      <c r="E154" s="224"/>
      <c r="F154" s="222"/>
      <c r="G154" s="222"/>
      <c r="H154" s="223"/>
      <c r="I154" s="11"/>
      <c r="J154" s="11"/>
    </row>
    <row r="155" spans="2:10" x14ac:dyDescent="0.25">
      <c r="B155" s="222"/>
      <c r="C155" s="222"/>
      <c r="D155" s="222"/>
      <c r="E155" s="224"/>
      <c r="F155" s="222"/>
      <c r="G155" s="222"/>
      <c r="H155" s="223"/>
      <c r="I155" s="11"/>
      <c r="J155" s="11"/>
    </row>
    <row r="156" spans="2:10" x14ac:dyDescent="0.25">
      <c r="B156" s="222"/>
      <c r="C156" s="222"/>
      <c r="D156" s="222"/>
      <c r="E156" s="224"/>
      <c r="F156" s="222"/>
      <c r="G156" s="222"/>
      <c r="H156" s="223"/>
      <c r="I156" s="11"/>
      <c r="J156" s="11"/>
    </row>
    <row r="157" spans="2:10" x14ac:dyDescent="0.25">
      <c r="B157" s="222"/>
      <c r="C157" s="222"/>
      <c r="D157" s="222"/>
      <c r="E157" s="224"/>
      <c r="F157" s="222"/>
      <c r="G157" s="222"/>
      <c r="H157" s="223"/>
      <c r="I157" s="11"/>
      <c r="J157" s="11"/>
    </row>
    <row r="158" spans="2:10" x14ac:dyDescent="0.25">
      <c r="B158" s="222"/>
      <c r="C158" s="222"/>
      <c r="D158" s="222"/>
      <c r="E158" s="224"/>
      <c r="F158" s="222"/>
      <c r="G158" s="222"/>
      <c r="H158" s="223"/>
      <c r="I158" s="11"/>
      <c r="J158" s="11"/>
    </row>
    <row r="159" spans="2:10" x14ac:dyDescent="0.25">
      <c r="B159" s="222"/>
      <c r="C159" s="222"/>
      <c r="D159" s="222"/>
      <c r="E159" s="224"/>
      <c r="F159" s="222"/>
      <c r="G159" s="222"/>
      <c r="H159" s="223"/>
      <c r="I159" s="11"/>
      <c r="J159" s="11"/>
    </row>
    <row r="160" spans="2:10" x14ac:dyDescent="0.25">
      <c r="B160" s="222"/>
      <c r="C160" s="222"/>
      <c r="D160" s="222"/>
      <c r="E160" s="224"/>
      <c r="F160" s="222"/>
      <c r="G160" s="222"/>
      <c r="H160" s="223"/>
      <c r="I160" s="11"/>
      <c r="J160" s="11"/>
    </row>
    <row r="161" spans="2:10" x14ac:dyDescent="0.25">
      <c r="B161" s="222"/>
      <c r="C161" s="222"/>
      <c r="D161" s="222"/>
      <c r="E161" s="224"/>
      <c r="F161" s="222"/>
      <c r="G161" s="222"/>
      <c r="H161" s="223"/>
      <c r="I161" s="11"/>
      <c r="J161" s="11"/>
    </row>
    <row r="162" spans="2:10" x14ac:dyDescent="0.25">
      <c r="B162" s="222"/>
      <c r="C162" s="222"/>
      <c r="D162" s="222"/>
      <c r="E162" s="224"/>
      <c r="F162" s="222"/>
      <c r="G162" s="222"/>
      <c r="H162" s="223"/>
      <c r="I162" s="11"/>
      <c r="J162" s="11"/>
    </row>
    <row r="163" spans="2:10" x14ac:dyDescent="0.25">
      <c r="B163" s="222"/>
      <c r="C163" s="222"/>
      <c r="D163" s="222"/>
      <c r="E163" s="224"/>
      <c r="F163" s="222"/>
      <c r="G163" s="222"/>
      <c r="H163" s="223"/>
      <c r="I163" s="11"/>
      <c r="J163" s="11"/>
    </row>
    <row r="164" spans="2:10" x14ac:dyDescent="0.25">
      <c r="B164" s="222"/>
      <c r="C164" s="222"/>
      <c r="D164" s="222"/>
      <c r="E164" s="224"/>
      <c r="F164" s="222"/>
      <c r="G164" s="222"/>
      <c r="H164" s="223"/>
      <c r="I164" s="11"/>
      <c r="J164" s="11"/>
    </row>
    <row r="165" spans="2:10" x14ac:dyDescent="0.25">
      <c r="B165" s="222"/>
      <c r="C165" s="222"/>
      <c r="D165" s="222"/>
      <c r="E165" s="224"/>
      <c r="F165" s="222"/>
      <c r="G165" s="222"/>
      <c r="H165" s="223"/>
      <c r="I165" s="11"/>
      <c r="J165" s="11"/>
    </row>
    <row r="166" spans="2:10" x14ac:dyDescent="0.25">
      <c r="B166" s="222"/>
      <c r="C166" s="222"/>
      <c r="D166" s="222"/>
      <c r="E166" s="224"/>
      <c r="F166" s="222"/>
      <c r="G166" s="222"/>
      <c r="H166" s="223"/>
      <c r="I166" s="11"/>
      <c r="J166" s="11"/>
    </row>
    <row r="167" spans="2:10" x14ac:dyDescent="0.25">
      <c r="B167" s="222"/>
      <c r="C167" s="222"/>
      <c r="D167" s="222"/>
      <c r="E167" s="224"/>
      <c r="F167" s="222"/>
      <c r="G167" s="222"/>
      <c r="H167" s="223"/>
      <c r="I167" s="11"/>
      <c r="J167" s="11"/>
    </row>
    <row r="168" spans="2:10" x14ac:dyDescent="0.25">
      <c r="B168" s="222"/>
      <c r="C168" s="222"/>
      <c r="D168" s="222"/>
      <c r="E168" s="224"/>
      <c r="F168" s="222"/>
      <c r="G168" s="222"/>
      <c r="H168" s="223"/>
      <c r="I168" s="11"/>
      <c r="J168" s="11"/>
    </row>
    <row r="169" spans="2:10" x14ac:dyDescent="0.25">
      <c r="B169" s="222"/>
      <c r="C169" s="222"/>
      <c r="D169" s="222"/>
      <c r="E169" s="224"/>
      <c r="F169" s="222"/>
      <c r="G169" s="222"/>
      <c r="H169" s="223"/>
      <c r="I169" s="11"/>
      <c r="J169" s="11"/>
    </row>
    <row r="170" spans="2:10" x14ac:dyDescent="0.25">
      <c r="B170" s="222"/>
      <c r="C170" s="222"/>
      <c r="D170" s="222"/>
      <c r="E170" s="224"/>
      <c r="F170" s="222"/>
      <c r="G170" s="222"/>
      <c r="H170" s="223"/>
      <c r="I170" s="11"/>
      <c r="J170" s="11"/>
    </row>
    <row r="171" spans="2:10" x14ac:dyDescent="0.25">
      <c r="B171" s="222"/>
      <c r="C171" s="222"/>
      <c r="D171" s="222"/>
      <c r="E171" s="224"/>
      <c r="F171" s="222"/>
      <c r="G171" s="222"/>
      <c r="H171" s="223"/>
      <c r="I171" s="11"/>
      <c r="J171" s="11"/>
    </row>
    <row r="172" spans="2:10" x14ac:dyDescent="0.25">
      <c r="B172" s="222"/>
      <c r="C172" s="222"/>
      <c r="D172" s="222"/>
      <c r="E172" s="224"/>
      <c r="F172" s="222"/>
      <c r="G172" s="222"/>
      <c r="H172" s="223"/>
      <c r="I172" s="11"/>
      <c r="J172" s="11"/>
    </row>
    <row r="173" spans="2:10" x14ac:dyDescent="0.25">
      <c r="B173" s="222"/>
      <c r="C173" s="222"/>
      <c r="D173" s="222"/>
      <c r="E173" s="224"/>
      <c r="F173" s="222"/>
      <c r="G173" s="222"/>
      <c r="H173" s="223"/>
      <c r="I173" s="11"/>
      <c r="J173" s="11"/>
    </row>
    <row r="174" spans="2:10" x14ac:dyDescent="0.25">
      <c r="B174" s="222"/>
      <c r="C174" s="222"/>
      <c r="D174" s="222"/>
      <c r="E174" s="224"/>
      <c r="F174" s="222"/>
      <c r="G174" s="222"/>
      <c r="H174" s="223"/>
      <c r="I174" s="11"/>
      <c r="J174" s="11"/>
    </row>
    <row r="175" spans="2:10" x14ac:dyDescent="0.25">
      <c r="B175" s="222"/>
      <c r="C175" s="222"/>
      <c r="D175" s="222"/>
      <c r="E175" s="224"/>
      <c r="F175" s="222"/>
      <c r="G175" s="222"/>
      <c r="H175" s="223"/>
      <c r="I175" s="11"/>
      <c r="J175" s="11"/>
    </row>
    <row r="176" spans="2:10" x14ac:dyDescent="0.25">
      <c r="B176" s="222"/>
      <c r="C176" s="222"/>
      <c r="D176" s="222"/>
      <c r="E176" s="224"/>
      <c r="F176" s="222"/>
      <c r="G176" s="222"/>
      <c r="H176" s="223"/>
      <c r="I176" s="11"/>
      <c r="J176" s="11"/>
    </row>
    <row r="177" spans="2:10" x14ac:dyDescent="0.25">
      <c r="B177" s="222"/>
      <c r="C177" s="222"/>
      <c r="D177" s="222"/>
      <c r="E177" s="224"/>
      <c r="F177" s="222"/>
      <c r="G177" s="222"/>
      <c r="H177" s="223"/>
      <c r="I177" s="11"/>
      <c r="J177" s="11"/>
    </row>
    <row r="178" spans="2:10" x14ac:dyDescent="0.25">
      <c r="B178" s="222"/>
      <c r="C178" s="222"/>
      <c r="D178" s="222"/>
      <c r="E178" s="224"/>
      <c r="F178" s="222"/>
      <c r="G178" s="222"/>
      <c r="H178" s="223"/>
      <c r="I178" s="11"/>
      <c r="J178" s="11"/>
    </row>
    <row r="179" spans="2:10" x14ac:dyDescent="0.25">
      <c r="B179" s="222"/>
      <c r="C179" s="222"/>
      <c r="D179" s="222"/>
      <c r="E179" s="224"/>
      <c r="F179" s="222"/>
      <c r="G179" s="222"/>
      <c r="H179" s="223"/>
      <c r="I179" s="11"/>
      <c r="J179" s="11"/>
    </row>
    <row r="180" spans="2:10" x14ac:dyDescent="0.25">
      <c r="B180" s="222"/>
      <c r="C180" s="222"/>
      <c r="D180" s="222"/>
      <c r="E180" s="224"/>
      <c r="F180" s="222"/>
      <c r="G180" s="222"/>
      <c r="H180" s="223"/>
      <c r="I180" s="11"/>
      <c r="J180" s="11"/>
    </row>
    <row r="181" spans="2:10" x14ac:dyDescent="0.25">
      <c r="B181" s="222"/>
      <c r="C181" s="222"/>
      <c r="D181" s="222"/>
      <c r="E181" s="224"/>
      <c r="F181" s="222"/>
      <c r="G181" s="222"/>
      <c r="H181" s="223"/>
      <c r="I181" s="11"/>
      <c r="J181" s="11"/>
    </row>
    <row r="182" spans="2:10" x14ac:dyDescent="0.25">
      <c r="B182" s="222"/>
      <c r="C182" s="222"/>
      <c r="D182" s="222"/>
      <c r="E182" s="224"/>
      <c r="F182" s="222"/>
      <c r="G182" s="222"/>
      <c r="H182" s="223"/>
      <c r="I182" s="11"/>
      <c r="J182" s="11"/>
    </row>
    <row r="183" spans="2:10" x14ac:dyDescent="0.25">
      <c r="B183" s="222"/>
      <c r="C183" s="222"/>
      <c r="D183" s="222"/>
      <c r="E183" s="224"/>
      <c r="F183" s="222"/>
      <c r="G183" s="222"/>
      <c r="H183" s="223"/>
      <c r="I183" s="11"/>
      <c r="J183" s="11"/>
    </row>
    <row r="184" spans="2:10" x14ac:dyDescent="0.25">
      <c r="B184" s="222"/>
      <c r="C184" s="222"/>
      <c r="D184" s="222"/>
      <c r="E184" s="224"/>
      <c r="F184" s="222"/>
      <c r="G184" s="222"/>
      <c r="H184" s="223"/>
      <c r="I184" s="11"/>
      <c r="J184" s="11"/>
    </row>
    <row r="185" spans="2:10" x14ac:dyDescent="0.25">
      <c r="B185" s="222"/>
      <c r="C185" s="222"/>
      <c r="D185" s="222"/>
      <c r="E185" s="224"/>
      <c r="F185" s="222"/>
      <c r="G185" s="222"/>
      <c r="H185" s="223"/>
      <c r="I185" s="11"/>
      <c r="J185" s="11"/>
    </row>
    <row r="186" spans="2:10" x14ac:dyDescent="0.25">
      <c r="B186" s="222"/>
      <c r="C186" s="222"/>
      <c r="D186" s="222"/>
      <c r="E186" s="224"/>
      <c r="F186" s="222"/>
      <c r="G186" s="222"/>
      <c r="H186" s="223"/>
      <c r="I186" s="11"/>
      <c r="J186" s="11"/>
    </row>
    <row r="187" spans="2:10" x14ac:dyDescent="0.25">
      <c r="B187" s="222"/>
      <c r="C187" s="222"/>
      <c r="D187" s="222"/>
      <c r="E187" s="224"/>
      <c r="F187" s="222"/>
      <c r="G187" s="222"/>
      <c r="H187" s="223"/>
      <c r="I187" s="11"/>
      <c r="J187" s="11"/>
    </row>
    <row r="188" spans="2:10" x14ac:dyDescent="0.25">
      <c r="B188" s="222"/>
      <c r="C188" s="222"/>
      <c r="D188" s="222"/>
      <c r="E188" s="224"/>
      <c r="F188" s="222"/>
      <c r="G188" s="222"/>
      <c r="H188" s="223"/>
      <c r="I188" s="11"/>
      <c r="J188" s="11"/>
    </row>
    <row r="189" spans="2:10" x14ac:dyDescent="0.25">
      <c r="B189" s="222"/>
      <c r="C189" s="222"/>
      <c r="D189" s="222"/>
      <c r="E189" s="224"/>
      <c r="F189" s="222"/>
      <c r="G189" s="222"/>
      <c r="H189" s="223"/>
      <c r="I189" s="11"/>
      <c r="J189" s="11"/>
    </row>
    <row r="190" spans="2:10" x14ac:dyDescent="0.25">
      <c r="B190" s="222"/>
      <c r="C190" s="222"/>
      <c r="D190" s="222"/>
      <c r="E190" s="224"/>
      <c r="F190" s="222"/>
      <c r="G190" s="222"/>
      <c r="H190" s="223"/>
      <c r="I190" s="11"/>
      <c r="J190" s="11"/>
    </row>
    <row r="191" spans="2:10" x14ac:dyDescent="0.25">
      <c r="B191" s="222"/>
      <c r="C191" s="222"/>
      <c r="D191" s="222"/>
      <c r="E191" s="224"/>
      <c r="F191" s="222"/>
      <c r="G191" s="222"/>
      <c r="H191" s="223"/>
      <c r="I191" s="11"/>
      <c r="J191" s="11"/>
    </row>
    <row r="192" spans="2:10" x14ac:dyDescent="0.25">
      <c r="B192" s="222"/>
      <c r="C192" s="222"/>
      <c r="D192" s="222"/>
      <c r="E192" s="224"/>
      <c r="F192" s="222"/>
      <c r="G192" s="222"/>
      <c r="H192" s="223"/>
      <c r="I192" s="11"/>
      <c r="J192" s="11"/>
    </row>
    <row r="193" spans="2:10" x14ac:dyDescent="0.25">
      <c r="B193" s="222"/>
      <c r="C193" s="222"/>
      <c r="D193" s="222"/>
      <c r="E193" s="224"/>
      <c r="F193" s="222"/>
      <c r="G193" s="222"/>
      <c r="H193" s="223"/>
      <c r="I193" s="11"/>
      <c r="J193" s="11"/>
    </row>
    <row r="194" spans="2:10" x14ac:dyDescent="0.25">
      <c r="B194" s="222"/>
      <c r="C194" s="222"/>
      <c r="D194" s="222"/>
      <c r="E194" s="224"/>
      <c r="F194" s="222"/>
      <c r="G194" s="222"/>
      <c r="H194" s="223"/>
      <c r="I194" s="11"/>
      <c r="J194" s="11"/>
    </row>
    <row r="195" spans="2:10" x14ac:dyDescent="0.25">
      <c r="B195" s="222"/>
      <c r="C195" s="222"/>
      <c r="D195" s="222"/>
      <c r="E195" s="224"/>
      <c r="F195" s="222"/>
      <c r="G195" s="222"/>
      <c r="H195" s="223"/>
      <c r="I195" s="11"/>
      <c r="J195" s="11"/>
    </row>
    <row r="196" spans="2:10" x14ac:dyDescent="0.25">
      <c r="B196" s="222"/>
      <c r="C196" s="222"/>
      <c r="D196" s="222"/>
      <c r="E196" s="224"/>
      <c r="F196" s="222"/>
      <c r="G196" s="222"/>
      <c r="H196" s="223"/>
      <c r="I196" s="11"/>
      <c r="J196" s="11"/>
    </row>
    <row r="197" spans="2:10" x14ac:dyDescent="0.25">
      <c r="B197" s="222"/>
      <c r="C197" s="222"/>
      <c r="D197" s="222"/>
      <c r="E197" s="224"/>
      <c r="F197" s="222"/>
      <c r="G197" s="222"/>
      <c r="H197" s="223"/>
      <c r="I197" s="11"/>
      <c r="J197" s="11"/>
    </row>
    <row r="198" spans="2:10" x14ac:dyDescent="0.25">
      <c r="B198" s="222"/>
      <c r="C198" s="222"/>
      <c r="D198" s="222"/>
      <c r="E198" s="224"/>
      <c r="F198" s="222"/>
      <c r="G198" s="222"/>
      <c r="H198" s="223"/>
      <c r="I198" s="11"/>
      <c r="J198" s="11"/>
    </row>
    <row r="199" spans="2:10" x14ac:dyDescent="0.25">
      <c r="B199" s="222"/>
      <c r="C199" s="222"/>
      <c r="D199" s="222"/>
      <c r="E199" s="224"/>
      <c r="F199" s="222"/>
      <c r="G199" s="222"/>
      <c r="H199" s="223"/>
      <c r="I199" s="11"/>
      <c r="J199" s="11"/>
    </row>
  </sheetData>
  <autoFilter ref="B7:I7"/>
  <mergeCells count="3">
    <mergeCell ref="B2:F2"/>
    <mergeCell ref="B5:I5"/>
    <mergeCell ref="I8: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Saturs</vt:lpstr>
      <vt:lpstr>Izskatīšanas procesā</vt:lpstr>
      <vt:lpstr>Jaunas manipulācijas</vt:lpstr>
      <vt:lpstr>Pārrēķinātas manipulācijas</vt:lpstr>
      <vt:lpstr>Citas_manipulāciju_izmaiņas</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Kristiāna Latkovska</dc:creator>
  <cp:lastModifiedBy>Martina Līvena-Aizupiete</cp:lastModifiedBy>
  <cp:lastPrinted>2021-01-13T07:44:56Z</cp:lastPrinted>
  <dcterms:created xsi:type="dcterms:W3CDTF">2019-04-04T06:41:23Z</dcterms:created>
  <dcterms:modified xsi:type="dcterms:W3CDTF">2021-01-14T08:58:18Z</dcterms:modified>
</cp:coreProperties>
</file>