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610" tabRatio="822" activeTab="0"/>
  </bookViews>
  <sheets>
    <sheet name="12 mēn" sheetId="1" r:id="rId1"/>
  </sheets>
  <definedNames>
    <definedName name="_xlfn.ANCHORARRAY" hidden="1">#NAME?</definedName>
  </definedNames>
  <calcPr fullCalcOnLoad="1"/>
</workbook>
</file>

<file path=xl/sharedStrings.xml><?xml version="1.0" encoding="utf-8"?>
<sst xmlns="http://schemas.openxmlformats.org/spreadsheetml/2006/main" count="2240" uniqueCount="256">
  <si>
    <t>Profilaktisko apskašu programma</t>
  </si>
  <si>
    <t>par reģistrēto pacientu vecuma struktūras atbilstību ģimenes ārsta prakses tipam</t>
  </si>
  <si>
    <t>Apmaksājamās manipulācijas</t>
  </si>
  <si>
    <t>1.7.</t>
  </si>
  <si>
    <t>1.8.</t>
  </si>
  <si>
    <t>1.9.</t>
  </si>
  <si>
    <t>PVA ārstu fiksētās piemaksas:</t>
  </si>
  <si>
    <t>1.10.</t>
  </si>
  <si>
    <t>1.11.</t>
  </si>
  <si>
    <t>1.12.</t>
  </si>
  <si>
    <t>2.1.</t>
  </si>
  <si>
    <t>2.2.</t>
  </si>
  <si>
    <t>Ģimenes ārsta praksei paredzētā māsas un ārsta palīga darbības nodrošināšanas maksājums</t>
  </si>
  <si>
    <t>Maksājums jaunvērtām ģimenes ārstu praksēm</t>
  </si>
  <si>
    <t>N.p.k.</t>
  </si>
  <si>
    <t>Maksājums</t>
  </si>
  <si>
    <t>Plānotais līdzekļu apjoms</t>
  </si>
  <si>
    <t>Noslēgto līgumu apjoms</t>
  </si>
  <si>
    <t>1.2.</t>
  </si>
  <si>
    <t>1.3.</t>
  </si>
  <si>
    <t xml:space="preserve">1.1. </t>
  </si>
  <si>
    <t>Zobārstniecība</t>
  </si>
  <si>
    <t>Maksājums par PVA pakalpojumu nodrošināšanu (ārstu palīgi sertificētos feldšerpunktos)</t>
  </si>
  <si>
    <t>PVA ārstu kapitācijas nauda</t>
  </si>
  <si>
    <t>Apmaksāts</t>
  </si>
  <si>
    <t>par hronisko slimnieku aprūpi</t>
  </si>
  <si>
    <t>1.5.</t>
  </si>
  <si>
    <t>1.6.</t>
  </si>
  <si>
    <t>1.4.</t>
  </si>
  <si>
    <t>x</t>
  </si>
  <si>
    <t>Pakalpojumu apmaksas faktiskā izpilde</t>
  </si>
  <si>
    <t>Epizodes un manipulācijas</t>
  </si>
  <si>
    <t>Iegrāmatoti iepriekšējā perioda rēķini</t>
  </si>
  <si>
    <t>par prakses darbības nodrošināšanu lauku teritorijā</t>
  </si>
  <si>
    <t>Nereģistrēto pacientu ambulatorās aprūpes pakalpojumu apmaksa</t>
  </si>
  <si>
    <t>1.13.</t>
  </si>
  <si>
    <t>Veselības aprūpes pakalpojumi mājās pacientiem ar smagām slimībām</t>
  </si>
  <si>
    <t>1.14.</t>
  </si>
  <si>
    <t>1.15.</t>
  </si>
  <si>
    <t>1.16.</t>
  </si>
  <si>
    <t>Maksājumi/ieturējumi atbilstoši Veselības inspekcijas lēmumiem</t>
  </si>
  <si>
    <t>par ģimenes ārsta prakses otro un katru nākamo pieņemšanas vietu</t>
  </si>
  <si>
    <t>Fiksētais maksājums dežūrārstu kabinetiem</t>
  </si>
  <si>
    <t>1.17.</t>
  </si>
  <si>
    <t>APPK03 rēķini - kvotētā daļa (ārsta palīga (feldšera) vai māsas pacienta veselības aprūpe mājās, rehabilitācijas speciālista pacienta veselības aprūpe mājās)</t>
  </si>
  <si>
    <t>AP13 - nekvotētā daļa (Rehabilitologa mājas vizītes pie pacientiem, kuri saņem rehabiltācijas speciālista veselības aprūpi mājās,mājas aprūpes pakalpojumi pacientiem, kam nepieciešama mākslīgā plaušu ventilācija)</t>
  </si>
  <si>
    <t xml:space="preserve">Histoloģiskie izmeklējumi </t>
  </si>
  <si>
    <t>Ikmēneša fiksētais maksājums ģimenes ārstu praksei</t>
  </si>
  <si>
    <t>3.1.</t>
  </si>
  <si>
    <t>3.2.</t>
  </si>
  <si>
    <t>3.3.</t>
  </si>
  <si>
    <t>3.4.</t>
  </si>
  <si>
    <t>3.5.</t>
  </si>
  <si>
    <t>3.7.</t>
  </si>
  <si>
    <t>3.8.</t>
  </si>
  <si>
    <t>3.10.</t>
  </si>
  <si>
    <t>3.11.</t>
  </si>
  <si>
    <t>3.12.</t>
  </si>
  <si>
    <t>1.18.</t>
  </si>
  <si>
    <t>Pēcprofilakses izmeklējumi</t>
  </si>
  <si>
    <t>1.19.</t>
  </si>
  <si>
    <t>3.13.</t>
  </si>
  <si>
    <t>1.20.</t>
  </si>
  <si>
    <t>dzemdes kakla vēža skrīnings</t>
  </si>
  <si>
    <t>3.14.</t>
  </si>
  <si>
    <t>Ģimenes ārsta kontrolēto ambulatoro laboratorisko pakalpojumu samaksai paredzēto līdzekļu atlikuma izmaksa</t>
  </si>
  <si>
    <t>Valsts kompensētais pacienta līdzmaksājums</t>
  </si>
  <si>
    <t>3.9.</t>
  </si>
  <si>
    <t>KOPĀ</t>
  </si>
  <si>
    <t>Reto slimību diagnostikas pieejamībai</t>
  </si>
  <si>
    <t>2.3.</t>
  </si>
  <si>
    <t>2.4.</t>
  </si>
  <si>
    <t>References laboratorija</t>
  </si>
  <si>
    <t>3.15.</t>
  </si>
  <si>
    <t>3.16.</t>
  </si>
  <si>
    <t>3.17.</t>
  </si>
  <si>
    <t>2.5.</t>
  </si>
  <si>
    <t>Mutāciju noteikšana audzēju šūnās</t>
  </si>
  <si>
    <t>1.21.</t>
  </si>
  <si>
    <t>2.6.</t>
  </si>
  <si>
    <t>3.18.</t>
  </si>
  <si>
    <t>3.19.</t>
  </si>
  <si>
    <t>Vecmātes kabinetiem paredzētais finanšu apjoms</t>
  </si>
  <si>
    <t>1.22.</t>
  </si>
  <si>
    <t>1.23.</t>
  </si>
  <si>
    <t>1.24.</t>
  </si>
  <si>
    <t>3.6.</t>
  </si>
  <si>
    <t>Skrīningizmeklējumu programma, tai skaitā:</t>
  </si>
  <si>
    <t>krūts vēža skrīnings</t>
  </si>
  <si>
    <t>Profilaktiskie izmeklējumi sirds un asinsvadu slimību riska noteikšanai (AP64, AP65)</t>
  </si>
  <si>
    <t>2.7.</t>
  </si>
  <si>
    <t>1.25.</t>
  </si>
  <si>
    <t>1.26.</t>
  </si>
  <si>
    <t xml:space="preserve">Covid-19 laboratorisko izmeklējumu organizēšana </t>
  </si>
  <si>
    <t>2.8.</t>
  </si>
  <si>
    <t>Covid-19 vakcinācijas kabineta pakalpojumi (AP83)</t>
  </si>
  <si>
    <t>1.27.</t>
  </si>
  <si>
    <t>3.20.</t>
  </si>
  <si>
    <t>3.21.</t>
  </si>
  <si>
    <t>3.22.</t>
  </si>
  <si>
    <t>3.23.</t>
  </si>
  <si>
    <t>3.24.</t>
  </si>
  <si>
    <t>3.25.</t>
  </si>
  <si>
    <t>3.26.</t>
  </si>
  <si>
    <t>3.27.</t>
  </si>
  <si>
    <t>3.28.</t>
  </si>
  <si>
    <t>3.29.</t>
  </si>
  <si>
    <t xml:space="preserve">Valsts kompensētais pacienta līdzmaksājums </t>
  </si>
  <si>
    <t xml:space="preserve">t.sk.Ukrainas iedzīvotājiem saistībā ar militāro konfliktu </t>
  </si>
  <si>
    <t>Maksājums par pacientam savlaicīgi atklātu vēzi 1. vai 2.stadijā par 2021.gadu</t>
  </si>
  <si>
    <t>Maksājums par pacientam savlaicīgi atklātu vēzi 1. vai 2.stadijā par 2022.gadu (aprēķinātais gada beigās)</t>
  </si>
  <si>
    <t>Ģimenes ārstu gada darbības novērtējuma maksājums par 2021.gadu</t>
  </si>
  <si>
    <t>Ģimenes ārstu gada darbības novērtējuma maksājums par 2022.gadu (I.-III.cet.)</t>
  </si>
  <si>
    <t>Ģimenes ārstu gada darbības novērtējuma maksājums (aprēķinātais par 2022.gada IV.cet.)</t>
  </si>
  <si>
    <t xml:space="preserve">PVN  nodokļa likmes pieauguma segšanai </t>
  </si>
  <si>
    <t xml:space="preserve">Uzkrājums atvaļinājuma rezervei </t>
  </si>
  <si>
    <t>Covid-19 vakcinācijas aptveres rādītāji</t>
  </si>
  <si>
    <t>Fiksētā piemaksa par darbu ārkārtas situācijas laikā (LNP1_7)</t>
  </si>
  <si>
    <t>Fiksētais maksājums ģimenes ārsta praksei par IAL izmantošanu pacientu aprūpē (LNP2_7)</t>
  </si>
  <si>
    <t>Fiksētais maksājums ģimenes ārsta praksē nodarbināto personu veselības veicināšanas un rehabilitācijas pasākumiem (LNP3_7)</t>
  </si>
  <si>
    <t>Fiksētais maksājums ģimenes ārsta praksei par trešā darbinieka piesaisti  (LNP4_7)</t>
  </si>
  <si>
    <t>Fiksētais maksājums par ģimenes ārsta aizvietošanu atvaļinājuma un slimības gadījumā (LNP5_7)</t>
  </si>
  <si>
    <t>1.18.1.</t>
  </si>
  <si>
    <t>1.18.2.</t>
  </si>
  <si>
    <t>1.18.3.</t>
  </si>
  <si>
    <t>1.18.4.</t>
  </si>
  <si>
    <t xml:space="preserve">    t.sk.veiktās manipulācijas saistībā ar  Covid-19 uzliesmojumu un tā seku novēršanu (vakcinācija, attālinātās konsultācijas utt.)</t>
  </si>
  <si>
    <t>1.26.1.</t>
  </si>
  <si>
    <t>1.26.2.</t>
  </si>
  <si>
    <t>Zarnu vēža skrīnings (FIT tests)</t>
  </si>
  <si>
    <t>1.28.</t>
  </si>
  <si>
    <t>Ģimenes ārstu sasniegto skrīninga atsaucības rādītāju maksājums:</t>
  </si>
  <si>
    <t>dzemdes kakla skrīnings un krūts vēža skrīnings</t>
  </si>
  <si>
    <t>prostatas vēža skrīnings un zarnu vēža skrīnings</t>
  </si>
  <si>
    <t>1.29.</t>
  </si>
  <si>
    <t>Norēķini par 2021.gadu</t>
  </si>
  <si>
    <t>Laboratoriskie izmeklējumi</t>
  </si>
  <si>
    <t>References laboratotrija - reaģentu komplekti</t>
  </si>
  <si>
    <t xml:space="preserve">SARS-CoV-2 (COVID-19) antigēna noteikšanai </t>
  </si>
  <si>
    <t>Fiksētais maksājums ārstu speciālistu kabinietiem un struktūrvienībām, t.sk.</t>
  </si>
  <si>
    <t>Psihoemocionālās veselības uzraudzības un atbalsta kabinets (LNS1_7)</t>
  </si>
  <si>
    <t>Fiksētais maksājums par IAL izmantošanu uzņemšanas nodaļā (LNS2_7</t>
  </si>
  <si>
    <t>Profilaktiskie izmeklējumi, t.sk.</t>
  </si>
  <si>
    <t>3.3.1.</t>
  </si>
  <si>
    <t>3.3.2.</t>
  </si>
  <si>
    <t>3.3.2.1.</t>
  </si>
  <si>
    <t>3.3.2.2.</t>
  </si>
  <si>
    <t>3.3.3.</t>
  </si>
  <si>
    <t>zarnu audzēju agrīnā diegnostika (AP205)</t>
  </si>
  <si>
    <t>3.3.4.</t>
  </si>
  <si>
    <t>Prostatas audzēju agrīnā diagnostika (AP88)</t>
  </si>
  <si>
    <t>3.3.5.</t>
  </si>
  <si>
    <t>Cukura diabēta skrīningizmeklējumi (AP76)</t>
  </si>
  <si>
    <t>3.3.6.</t>
  </si>
  <si>
    <t>Jaundzimušo skrīninga nodrošināšana (AP72)</t>
  </si>
  <si>
    <t>3.3.7.</t>
  </si>
  <si>
    <t>Jaundzimušo skrīninga laboratoriskie izmeklējumi (AP73)</t>
  </si>
  <si>
    <t>3.3.8.</t>
  </si>
  <si>
    <t>3.3.9.</t>
  </si>
  <si>
    <t>Mammogrāfija (AP07)</t>
  </si>
  <si>
    <t>Nieru aizstājējterapija dienas stacionārā (AP101)</t>
  </si>
  <si>
    <t>Medicīniskā apaugļošana (AP43)</t>
  </si>
  <si>
    <t>Prognozējamā invaliditāte un novēršamās invaliditātes ārstu konsīlijs (AP44)</t>
  </si>
  <si>
    <t>Augsta riska bērnu profilakse pret sezonālo saslimšanu ar respiratori sincitiālo vīrusu (AP47)</t>
  </si>
  <si>
    <t>Priekšlaicīgi dzimušo bērnu profilakse (AP54)</t>
  </si>
  <si>
    <t>Ļaundabīgo audzēju primārie diagnostiskie izmeklējumi (AP55)</t>
  </si>
  <si>
    <t>Speciālistu konsultācijas konstatētas atradnes gadījumā (AP56)</t>
  </si>
  <si>
    <t>Ļaundabīgo audzēju sekundārie diagnostiskie izmeklējumi (AP58)</t>
  </si>
  <si>
    <t>Pacientu izmeklēšana pirms un pēc aknu transplantācijas (AP63)</t>
  </si>
  <si>
    <t>Pozitronu emisijas tomogrāfijas/datortomogrāfijas (PET/DT) izmeklējumi (AP67)</t>
  </si>
  <si>
    <t>Covid-19 laboratorijas pakalpojumi (AP82)</t>
  </si>
  <si>
    <t>SARS-CoV-2 antigēna noteikšana (AP86)</t>
  </si>
  <si>
    <t>Psihologa/psihoterapeita pakalpojumi (AP87)</t>
  </si>
  <si>
    <t>Rehabilitācija pacientiem, kas pārslimojuši Covid-19, t.sk.</t>
  </si>
  <si>
    <t>3.19.1.</t>
  </si>
  <si>
    <t>bērniem (AP89) un pieaugušiem (AP90)</t>
  </si>
  <si>
    <t>3.19.2.</t>
  </si>
  <si>
    <t>dienas stacionārā bērniem (AP92) un dienas stacionārā pieaugušajiem (AP91)</t>
  </si>
  <si>
    <t>Skābekļa terapija (AP93)</t>
  </si>
  <si>
    <t>Gripas vakcinācija (AP95, AP97)</t>
  </si>
  <si>
    <t>SAVA pakalpojumi personām ar COVID-19 infekciju vai kontaktpersonām - taloni ar CS pacientu grupu (AP123)</t>
  </si>
  <si>
    <t>Pārējie pakalpojumi, kas tiek finansēti no līdzekļiem neparedzētiem gadījumiem - visas pārējās manipulācijas, kas nav piekritīgas kādai no augstāk minētajām pakalpojumu programmām, piemēram, epid. drošības manipulācijas (AP124)</t>
  </si>
  <si>
    <t>Ambulatorie pakalpojumi Ukrainas iedzīvotājiem saistībā ar militāro konfliktu (AP125)</t>
  </si>
  <si>
    <t>Laboratoriskie izmeklējumi Ukrainas iedzīvotājiem saistībā ar militāro konfliktu (AP126)</t>
  </si>
  <si>
    <t>Dienas stacionāra pakalpojumi Ukrainas iedzīvotājiem saistībā ar militāro konfliktu (AP127)</t>
  </si>
  <si>
    <t>Izmeklējumi Ukrainas iedzīvotājiem saistībā ar militāro konfliktu (AP128)</t>
  </si>
  <si>
    <t>Autiska spektra traucējumu diagnostika</t>
  </si>
  <si>
    <t>Prioritāri pakalpojumi pacientiem ar ļaundabīgo audzēju</t>
  </si>
  <si>
    <t>3.30.</t>
  </si>
  <si>
    <t>Emocionālais, psiholoģiskais, kosultatīvais atbalsts pa tālruni vai tiešaitē, arī attālinātu konsultāciju veidā, lai samazinātu ilglaicīgu negatīvo ietekmi uz sabiedrības psihisko veselību, ko rada COVID-19 pandēmija (b-ba "Skalbes", SIA "Bērnu un pusaudžu resursu centrs")</t>
  </si>
  <si>
    <t>3.31.</t>
  </si>
  <si>
    <t>Bērniem ar autiskā spektra traucējumiem apmaksātu pakalpojumu nodrošināšana un epidurālās anestēzijas pieejamības dzemdību procesā nodrošināšana (Bērnu psihiatrijas klīniski metodiskās vadības nodrošināšana)</t>
  </si>
  <si>
    <t>3.32.</t>
  </si>
  <si>
    <t>Mātes piena bankas darbības nodrošināšana</t>
  </si>
  <si>
    <t>3.33.</t>
  </si>
  <si>
    <t>Valsts organizētā vēža skrīninga programmas datu vadības pilotprojekta risinājuma izveide (RAKUS līg.nr.A3-2021/61) - norēķins par 2021.gadu</t>
  </si>
  <si>
    <t>3.34.</t>
  </si>
  <si>
    <t>Patvēruma meklētājiem sniegtie pakalpojumi, saskaņā ar valdības apstiprināto rīcības plānu (AP57)</t>
  </si>
  <si>
    <t>3.35.</t>
  </si>
  <si>
    <t>1.30.</t>
  </si>
  <si>
    <t>Nesadalīti līdzekļi</t>
  </si>
  <si>
    <t xml:space="preserve">Starptautiskie un starpvalstu norēķini </t>
  </si>
  <si>
    <t>3.36.</t>
  </si>
  <si>
    <t>3.37.</t>
  </si>
  <si>
    <t>2.9.</t>
  </si>
  <si>
    <t>HLA noteikšana transplantācijas pakalpojumiem</t>
  </si>
  <si>
    <t>2.10.</t>
  </si>
  <si>
    <t>Emocionālais, psiholoģiskais, kosultatīvais atbalsts pa tālruni vai tiešaitē, arī attālinātu konsultāciju veidā, lai samazinātu ilglaicīgu negatīvo ietekmi uz sabiedrības psihisko veselību, ko rada COVID-19 pandēmija (b-ba "Skalbes")</t>
  </si>
  <si>
    <t>1.19.1.</t>
  </si>
  <si>
    <t>1.19.2.</t>
  </si>
  <si>
    <t>1.19.3.</t>
  </si>
  <si>
    <t>1.19.4.</t>
  </si>
  <si>
    <t>1.27.1.</t>
  </si>
  <si>
    <t>1.27.2.</t>
  </si>
  <si>
    <t>1.29.1.</t>
  </si>
  <si>
    <t>1.29.2.</t>
  </si>
  <si>
    <t>Pretgripas vakcīnu ievadei senioriem un personām ar hroniskām slimībām</t>
  </si>
  <si>
    <t>Covid-19 vakcinācijas aptveres rādītāji 2021.gadu</t>
  </si>
  <si>
    <t>Autisma programma - speciālistu kabineti agrīnās intervences bērniem ar AST</t>
  </si>
  <si>
    <t>Primārā HPV skrīninga algoritma ieviešana (no 1.jūlija)</t>
  </si>
  <si>
    <t>Garastāvokļa traucējumu kabinetu izveidošana Vidzemē un Zemgalē</t>
  </si>
  <si>
    <t>Psihoemocionālā atbalsta konsultatīvā tālruņa līnijas nodrošināšana pusaudžiem (SIA BPRS)</t>
  </si>
  <si>
    <t>ADOS - Par metodisko vadību bērnu un jauniešu psihiskās veselības jomā (autisma diagnostikas un agrīnās intervences klīniski metodiskās vadības nodrošināšana  (līg.nr.NVD-9/51-2022)</t>
  </si>
  <si>
    <t>3.39.</t>
  </si>
  <si>
    <t>3.40.</t>
  </si>
  <si>
    <t>3.41.</t>
  </si>
  <si>
    <t>3.42.</t>
  </si>
  <si>
    <t>2021.gadā sniegto laboratorisko izmeklējumu pakalpojumu apmaksa pilnā apmērā</t>
  </si>
  <si>
    <t>t.sk. Covid19 manipulācijas</t>
  </si>
  <si>
    <t>Prognozētā līgumu apjoma neizpilde</t>
  </si>
  <si>
    <t>Pārskats par ambulatorai veselības aprūpei plānotiem līdzekļiem, noslēgtiem līgumiem un faktisko izpildi 2022.gada 12 mēnešos</t>
  </si>
  <si>
    <t>t.sk. Covid-19 manipulācijas</t>
  </si>
  <si>
    <t>Izmeklējumi nāves gadījumā, kas cēloniski iespējami saistīta ar COVID-19 (AP94) vakcināciju</t>
  </si>
  <si>
    <t>Pērtiķu baku diagnostika un vakcinācija  (AP130)</t>
  </si>
  <si>
    <t>Dinamiskā novērošana pacientiem, kas pārslimojuši Covid-19 (AP131)</t>
  </si>
  <si>
    <t>Dinamiskā novērošana pacientiem, kas pārslimojuši Covid-19  (AP131)</t>
  </si>
  <si>
    <t>Agrīnās intervences pakalpojumi bērniem ar autiskā spektra traucējumiem (AP132)</t>
  </si>
  <si>
    <t>Covid-19 laboratoriskie izmeklējumi</t>
  </si>
  <si>
    <t>3.43.</t>
  </si>
  <si>
    <t>1.17.1.</t>
  </si>
  <si>
    <t>1.17.2.</t>
  </si>
  <si>
    <t>1.17.3.</t>
  </si>
  <si>
    <t>1.17.4.</t>
  </si>
  <si>
    <t>1.25.1.</t>
  </si>
  <si>
    <t>1.25.2.</t>
  </si>
  <si>
    <t>3.44.</t>
  </si>
  <si>
    <r>
      <t xml:space="preserve">Pakalpojumu apmaksas faktiskā izpilde </t>
    </r>
    <r>
      <rPr>
        <u val="single"/>
        <sz val="11"/>
        <rFont val="Calibri"/>
        <family val="2"/>
      </rPr>
      <t>līguma ietvaros</t>
    </r>
  </si>
  <si>
    <r>
      <t xml:space="preserve">Valsts kompensētais pacienta līdzmaksājums </t>
    </r>
    <r>
      <rPr>
        <u val="single"/>
        <sz val="11"/>
        <rFont val="Calibri"/>
        <family val="2"/>
      </rPr>
      <t>līguma ietvaros</t>
    </r>
  </si>
  <si>
    <r>
      <t xml:space="preserve">1. Primārās ambulatorās veselības aprūpes (PVA) nodrošināšana </t>
    </r>
    <r>
      <rPr>
        <sz val="11"/>
        <rFont val="Calibri"/>
        <family val="2"/>
      </rPr>
      <t xml:space="preserve">(33.14.00.apakšprogramma un 99.00.00 programma) </t>
    </r>
  </si>
  <si>
    <r>
      <rPr>
        <b/>
        <sz val="11"/>
        <rFont val="Calibri"/>
        <family val="2"/>
      </rPr>
      <t>2. LABORATORISKO IZMEKLĒJUMU</t>
    </r>
    <r>
      <rPr>
        <sz val="11"/>
        <rFont val="Calibri"/>
        <family val="2"/>
      </rPr>
      <t xml:space="preserve"> nodrošināšana ambulatorajā aprūpē (33.15.00.apakšprogramma un 99.00.00 programma) </t>
    </r>
  </si>
  <si>
    <r>
      <rPr>
        <b/>
        <sz val="11"/>
        <rFont val="Calibri"/>
        <family val="2"/>
      </rPr>
      <t>3.</t>
    </r>
    <r>
      <rPr>
        <sz val="11"/>
        <rFont val="Calibri"/>
        <family val="2"/>
      </rPr>
      <t xml:space="preserve"> </t>
    </r>
    <r>
      <rPr>
        <b/>
        <sz val="11"/>
        <rFont val="Calibri"/>
        <family val="2"/>
      </rPr>
      <t>Sekundārās ambulatorās veselības aprūpes</t>
    </r>
    <r>
      <rPr>
        <sz val="11"/>
        <rFont val="Calibri"/>
        <family val="2"/>
      </rPr>
      <t xml:space="preserve"> pakalpojumu apmaksa </t>
    </r>
    <r>
      <rPr>
        <b/>
        <sz val="11"/>
        <rFont val="Calibri"/>
        <family val="2"/>
      </rPr>
      <t>(SAVA</t>
    </r>
    <r>
      <rPr>
        <sz val="11"/>
        <rFont val="Calibri"/>
        <family val="2"/>
      </rPr>
      <t xml:space="preserve">) (33.16.00.apakšprogramma un 99.00.00 programma) </t>
    </r>
  </si>
  <si>
    <t>KURZEME</t>
  </si>
  <si>
    <t>ZEMGALE</t>
  </si>
  <si>
    <t>VIDZEME</t>
  </si>
  <si>
    <t>RĪGA</t>
  </si>
  <si>
    <t>LATGALE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</si>
</sst>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Ls&quot;;\-#,##0\ &quot;Ls&quot;"/>
    <numFmt numFmtId="179" formatCode="#,##0\ &quot;Ls&quot;;[Red]\-#,##0\ &quot;Ls&quot;"/>
    <numFmt numFmtId="180" formatCode="#,##0.00\ &quot;Ls&quot;;\-#,##0.00\ &quot;Ls&quot;"/>
    <numFmt numFmtId="181" formatCode="#,##0.00\ &quot;Ls&quot;;[Red]\-#,##0.00\ &quot;Ls&quot;"/>
    <numFmt numFmtId="182" formatCode="_-* #,##0\ &quot;Ls&quot;_-;\-* #,##0\ &quot;Ls&quot;_-;_-* &quot;-&quot;\ &quot;Ls&quot;_-;_-@_-"/>
    <numFmt numFmtId="183" formatCode="_-* #,##0\ _L_s_-;\-* #,##0\ _L_s_-;_-* &quot;-&quot;\ _L_s_-;_-@_-"/>
    <numFmt numFmtId="184" formatCode="_-* #,##0.00\ &quot;Ls&quot;_-;\-* #,##0.00\ &quot;Ls&quot;_-;_-* &quot;-&quot;??\ &quot;Ls&quot;_-;_-@_-"/>
    <numFmt numFmtId="185" formatCode="_-* #,##0.00\ _L_s_-;\-* #,##0.00\ _L_s_-;_-* &quot;-&quot;??\ _L_s_-;_-@_-"/>
    <numFmt numFmtId="186" formatCode="0.0"/>
    <numFmt numFmtId="187" formatCode="[$-F400]h:mm:ss\ AM/PM"/>
    <numFmt numFmtId="188" formatCode="0.0%"/>
    <numFmt numFmtId="189" formatCode="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\ ###\ ###"/>
    <numFmt numFmtId="195" formatCode="_-* #,##0_-;\-* #,##0_-;_-* &quot;-&quot;??_-;_-@_-"/>
    <numFmt numFmtId="196" formatCode="#,##0_ ;\-#,##0\ "/>
    <numFmt numFmtId="197" formatCode="0.0000"/>
    <numFmt numFmtId="198" formatCode="0.0000000"/>
    <numFmt numFmtId="199" formatCode="0.000000"/>
    <numFmt numFmtId="200" formatCode="0.00000"/>
    <numFmt numFmtId="201" formatCode="0.000"/>
    <numFmt numFmtId="202" formatCode="_(* #,##0.0_);_(* \(#,##0.0\);_(* &quot;-&quot;??_);_(@_)"/>
    <numFmt numFmtId="203" formatCode="_(* #,##0_);_(* \(#,##0\);_(* &quot;-&quot;??_);_(@_)"/>
    <numFmt numFmtId="204" formatCode="_(* #,##0.000_);_(* \(#,##0.000\);_(* &quot;-&quot;??_);_(@_)"/>
    <numFmt numFmtId="205" formatCode="_(* #,##0.0000_);_(* \(#,##0.0000\);_(* &quot;-&quot;??_);_(@_)"/>
    <numFmt numFmtId="206" formatCode="#,##0_ ;[Red]\-#,##0\ "/>
    <numFmt numFmtId="207" formatCode="#,##0.00_ ;[Red]\-#,##0.00\ "/>
    <numFmt numFmtId="208" formatCode="#,##0.000000000000"/>
    <numFmt numFmtId="209" formatCode="#,##0.00000000000"/>
    <numFmt numFmtId="210" formatCode="#,##0.0000000000"/>
    <numFmt numFmtId="211" formatCode="#,##0.000000000"/>
    <numFmt numFmtId="212" formatCode="#,##0.00000000"/>
    <numFmt numFmtId="213" formatCode="#,##0.0000000"/>
    <numFmt numFmtId="214" formatCode="#,##0.000000"/>
    <numFmt numFmtId="215" formatCode="#,##0.00000"/>
    <numFmt numFmtId="216" formatCode="#,##0.0000"/>
    <numFmt numFmtId="217" formatCode="#,##0.000"/>
    <numFmt numFmtId="218" formatCode="_-&quot;€&quot;\ * #,##0.00_-;\-&quot;€&quot;\ * #,##0.00_-;_-&quot;€&quot;\ * &quot;-&quot;??_-;_-@_-"/>
    <numFmt numFmtId="219" formatCode="_-* #,##0.00\ _€_-;\-* #,##0.00\ _€_-;_-* &quot;-&quot;??\ _€_-;_-@_-"/>
    <numFmt numFmtId="220" formatCode="0.00000000"/>
    <numFmt numFmtId="221" formatCode="#,##0.00\ _€"/>
  </numFmts>
  <fonts count="59">
    <font>
      <sz val="12"/>
      <name val="Arial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sz val="10"/>
      <name val="Helv"/>
      <family val="0"/>
    </font>
    <font>
      <sz val="10"/>
      <name val="BaltGaramond"/>
      <family val="2"/>
    </font>
    <font>
      <sz val="10"/>
      <name val="BaltHelvetica"/>
      <family val="0"/>
    </font>
    <font>
      <sz val="10"/>
      <name val="Times New Roman Baltic"/>
      <family val="0"/>
    </font>
    <font>
      <sz val="10"/>
      <name val="Palatino Linotype"/>
      <family val="1"/>
    </font>
    <font>
      <sz val="10"/>
      <name val="FreeSans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11"/>
      <name val="Calibri"/>
      <family val="2"/>
    </font>
    <font>
      <sz val="8"/>
      <color indexed="8"/>
      <name val="Times New Roman"/>
      <family val="2"/>
    </font>
    <font>
      <u val="single"/>
      <sz val="12"/>
      <color indexed="20"/>
      <name val="Arial"/>
      <family val="2"/>
    </font>
    <font>
      <u val="single"/>
      <sz val="12"/>
      <color indexed="12"/>
      <name val="Arial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b/>
      <sz val="14"/>
      <name val="Calibri"/>
      <family val="2"/>
    </font>
    <font>
      <i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8"/>
      <color theme="1"/>
      <name val="Times New Roman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double"/>
    </border>
    <border>
      <left>
        <color indexed="63"/>
      </left>
      <right/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/>
      <top style="hair"/>
      <bottom style="thin"/>
    </border>
    <border>
      <left/>
      <right style="hair"/>
      <top style="hair"/>
      <bottom style="thin"/>
    </border>
  </borders>
  <cellStyleXfs count="2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2" fillId="3" borderId="0" applyNumberFormat="0" applyBorder="0" applyAlignment="0" applyProtection="0"/>
    <xf numFmtId="0" fontId="36" fillId="4" borderId="0" applyNumberFormat="0" applyBorder="0" applyAlignment="0" applyProtection="0"/>
    <xf numFmtId="0" fontId="2" fillId="5" borderId="0" applyNumberFormat="0" applyBorder="0" applyAlignment="0" applyProtection="0"/>
    <xf numFmtId="0" fontId="36" fillId="6" borderId="0" applyNumberFormat="0" applyBorder="0" applyAlignment="0" applyProtection="0"/>
    <xf numFmtId="0" fontId="2" fillId="7" borderId="0" applyNumberFormat="0" applyBorder="0" applyAlignment="0" applyProtection="0"/>
    <xf numFmtId="0" fontId="36" fillId="8" borderId="0" applyNumberFormat="0" applyBorder="0" applyAlignment="0" applyProtection="0"/>
    <xf numFmtId="0" fontId="2" fillId="9" borderId="0" applyNumberFormat="0" applyBorder="0" applyAlignment="0" applyProtection="0"/>
    <xf numFmtId="0" fontId="36" fillId="10" borderId="0" applyNumberFormat="0" applyBorder="0" applyAlignment="0" applyProtection="0"/>
    <xf numFmtId="0" fontId="2" fillId="11" borderId="0" applyNumberFormat="0" applyBorder="0" applyAlignment="0" applyProtection="0"/>
    <xf numFmtId="0" fontId="36" fillId="12" borderId="0" applyNumberFormat="0" applyBorder="0" applyAlignment="0" applyProtection="0"/>
    <xf numFmtId="0" fontId="2" fillId="13" borderId="0" applyNumberFormat="0" applyBorder="0" applyAlignment="0" applyProtection="0"/>
    <xf numFmtId="0" fontId="36" fillId="14" borderId="0" applyNumberFormat="0" applyBorder="0" applyAlignment="0" applyProtection="0"/>
    <xf numFmtId="0" fontId="2" fillId="15" borderId="0" applyNumberFormat="0" applyBorder="0" applyAlignment="0" applyProtection="0"/>
    <xf numFmtId="0" fontId="36" fillId="16" borderId="0" applyNumberFormat="0" applyBorder="0" applyAlignment="0" applyProtection="0"/>
    <xf numFmtId="0" fontId="2" fillId="17" borderId="0" applyNumberFormat="0" applyBorder="0" applyAlignment="0" applyProtection="0"/>
    <xf numFmtId="0" fontId="36" fillId="18" borderId="0" applyNumberFormat="0" applyBorder="0" applyAlignment="0" applyProtection="0"/>
    <xf numFmtId="0" fontId="2" fillId="19" borderId="0" applyNumberFormat="0" applyBorder="0" applyAlignment="0" applyProtection="0"/>
    <xf numFmtId="0" fontId="36" fillId="20" borderId="0" applyNumberFormat="0" applyBorder="0" applyAlignment="0" applyProtection="0"/>
    <xf numFmtId="0" fontId="2" fillId="9" borderId="0" applyNumberFormat="0" applyBorder="0" applyAlignment="0" applyProtection="0"/>
    <xf numFmtId="0" fontId="36" fillId="21" borderId="0" applyNumberFormat="0" applyBorder="0" applyAlignment="0" applyProtection="0"/>
    <xf numFmtId="0" fontId="2" fillId="15" borderId="0" applyNumberFormat="0" applyBorder="0" applyAlignment="0" applyProtection="0"/>
    <xf numFmtId="0" fontId="36" fillId="22" borderId="0" applyNumberFormat="0" applyBorder="0" applyAlignment="0" applyProtection="0"/>
    <xf numFmtId="0" fontId="2" fillId="23" borderId="0" applyNumberFormat="0" applyBorder="0" applyAlignment="0" applyProtection="0"/>
    <xf numFmtId="0" fontId="37" fillId="24" borderId="0" applyNumberFormat="0" applyBorder="0" applyAlignment="0" applyProtection="0"/>
    <xf numFmtId="0" fontId="3" fillId="25" borderId="0" applyNumberFormat="0" applyBorder="0" applyAlignment="0" applyProtection="0"/>
    <xf numFmtId="0" fontId="37" fillId="26" borderId="0" applyNumberFormat="0" applyBorder="0" applyAlignment="0" applyProtection="0"/>
    <xf numFmtId="0" fontId="3" fillId="17" borderId="0" applyNumberFormat="0" applyBorder="0" applyAlignment="0" applyProtection="0"/>
    <xf numFmtId="0" fontId="37" fillId="27" borderId="0" applyNumberFormat="0" applyBorder="0" applyAlignment="0" applyProtection="0"/>
    <xf numFmtId="0" fontId="3" fillId="19" borderId="0" applyNumberFormat="0" applyBorder="0" applyAlignment="0" applyProtection="0"/>
    <xf numFmtId="0" fontId="37" fillId="28" borderId="0" applyNumberFormat="0" applyBorder="0" applyAlignment="0" applyProtection="0"/>
    <xf numFmtId="0" fontId="3" fillId="29" borderId="0" applyNumberFormat="0" applyBorder="0" applyAlignment="0" applyProtection="0"/>
    <xf numFmtId="0" fontId="37" fillId="30" borderId="0" applyNumberFormat="0" applyBorder="0" applyAlignment="0" applyProtection="0"/>
    <xf numFmtId="0" fontId="3" fillId="31" borderId="0" applyNumberFormat="0" applyBorder="0" applyAlignment="0" applyProtection="0"/>
    <xf numFmtId="0" fontId="37" fillId="32" borderId="0" applyNumberFormat="0" applyBorder="0" applyAlignment="0" applyProtection="0"/>
    <xf numFmtId="0" fontId="3" fillId="33" borderId="0" applyNumberFormat="0" applyBorder="0" applyAlignment="0" applyProtection="0"/>
    <xf numFmtId="0" fontId="37" fillId="34" borderId="0" applyNumberFormat="0" applyBorder="0" applyAlignment="0" applyProtection="0"/>
    <xf numFmtId="0" fontId="3" fillId="35" borderId="0" applyNumberFormat="0" applyBorder="0" applyAlignment="0" applyProtection="0"/>
    <xf numFmtId="0" fontId="37" fillId="36" borderId="0" applyNumberFormat="0" applyBorder="0" applyAlignment="0" applyProtection="0"/>
    <xf numFmtId="0" fontId="3" fillId="37" borderId="0" applyNumberFormat="0" applyBorder="0" applyAlignment="0" applyProtection="0"/>
    <xf numFmtId="0" fontId="37" fillId="38" borderId="0" applyNumberFormat="0" applyBorder="0" applyAlignment="0" applyProtection="0"/>
    <xf numFmtId="0" fontId="3" fillId="39" borderId="0" applyNumberFormat="0" applyBorder="0" applyAlignment="0" applyProtection="0"/>
    <xf numFmtId="0" fontId="37" fillId="40" borderId="0" applyNumberFormat="0" applyBorder="0" applyAlignment="0" applyProtection="0"/>
    <xf numFmtId="0" fontId="3" fillId="29" borderId="0" applyNumberFormat="0" applyBorder="0" applyAlignment="0" applyProtection="0"/>
    <xf numFmtId="0" fontId="37" fillId="41" borderId="0" applyNumberFormat="0" applyBorder="0" applyAlignment="0" applyProtection="0"/>
    <xf numFmtId="0" fontId="3" fillId="31" borderId="0" applyNumberFormat="0" applyBorder="0" applyAlignment="0" applyProtection="0"/>
    <xf numFmtId="0" fontId="37" fillId="42" borderId="0" applyNumberFormat="0" applyBorder="0" applyAlignment="0" applyProtection="0"/>
    <xf numFmtId="0" fontId="3" fillId="43" borderId="0" applyNumberFormat="0" applyBorder="0" applyAlignment="0" applyProtection="0"/>
    <xf numFmtId="0" fontId="38" fillId="44" borderId="0" applyNumberFormat="0" applyBorder="0" applyAlignment="0" applyProtection="0"/>
    <xf numFmtId="0" fontId="4" fillId="5" borderId="0" applyNumberFormat="0" applyBorder="0" applyAlignment="0" applyProtection="0"/>
    <xf numFmtId="0" fontId="39" fillId="45" borderId="1" applyNumberFormat="0" applyAlignment="0" applyProtection="0"/>
    <xf numFmtId="0" fontId="5" fillId="46" borderId="2" applyNumberFormat="0" applyAlignment="0" applyProtection="0"/>
    <xf numFmtId="0" fontId="40" fillId="47" borderId="3" applyNumberFormat="0" applyAlignment="0" applyProtection="0"/>
    <xf numFmtId="0" fontId="6" fillId="48" borderId="4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218" fontId="1" fillId="0" borderId="0" applyFont="0" applyFill="0" applyBorder="0" applyAlignment="0" applyProtection="0"/>
    <xf numFmtId="186" fontId="21" fillId="0" borderId="0" applyBorder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8" fillId="7" borderId="0" applyNumberFormat="0" applyBorder="0" applyAlignment="0" applyProtection="0"/>
    <xf numFmtId="0" fontId="45" fillId="0" borderId="5" applyNumberFormat="0" applyFill="0" applyAlignment="0" applyProtection="0"/>
    <xf numFmtId="0" fontId="9" fillId="0" borderId="6" applyNumberFormat="0" applyFill="0" applyAlignment="0" applyProtection="0"/>
    <xf numFmtId="0" fontId="46" fillId="0" borderId="7" applyNumberFormat="0" applyFill="0" applyAlignment="0" applyProtection="0"/>
    <xf numFmtId="0" fontId="10" fillId="0" borderId="8" applyNumberFormat="0" applyFill="0" applyAlignment="0" applyProtection="0"/>
    <xf numFmtId="0" fontId="47" fillId="0" borderId="9" applyNumberFormat="0" applyFill="0" applyAlignment="0" applyProtection="0"/>
    <xf numFmtId="0" fontId="11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50" borderId="1" applyNumberFormat="0" applyAlignment="0" applyProtection="0"/>
    <xf numFmtId="0" fontId="12" fillId="13" borderId="2" applyNumberFormat="0" applyAlignment="0" applyProtection="0"/>
    <xf numFmtId="201" fontId="21" fillId="51" borderId="0">
      <alignment/>
      <protection/>
    </xf>
    <xf numFmtId="0" fontId="50" fillId="0" borderId="11" applyNumberFormat="0" applyFill="0" applyAlignment="0" applyProtection="0"/>
    <xf numFmtId="0" fontId="13" fillId="0" borderId="12" applyNumberFormat="0" applyFill="0" applyAlignment="0" applyProtection="0"/>
    <xf numFmtId="0" fontId="51" fillId="52" borderId="0" applyNumberFormat="0" applyBorder="0" applyAlignment="0" applyProtection="0"/>
    <xf numFmtId="0" fontId="14" fillId="53" borderId="0" applyNumberFormat="0" applyBorder="0" applyAlignment="0" applyProtection="0"/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24" fillId="0" borderId="0">
      <alignment/>
      <protection/>
    </xf>
    <xf numFmtId="0" fontId="23" fillId="0" borderId="0">
      <alignment/>
      <protection/>
    </xf>
    <xf numFmtId="0" fontId="5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54" borderId="13" applyNumberFormat="0" applyFont="0" applyAlignment="0" applyProtection="0"/>
    <xf numFmtId="0" fontId="1" fillId="51" borderId="14" applyNumberFormat="0" applyFont="0" applyAlignment="0" applyProtection="0"/>
    <xf numFmtId="0" fontId="55" fillId="45" borderId="15" applyNumberFormat="0" applyAlignment="0" applyProtection="0"/>
    <xf numFmtId="0" fontId="15" fillId="46" borderId="16" applyNumberFormat="0" applyAlignment="0" applyProtection="0"/>
    <xf numFmtId="0" fontId="22" fillId="0" borderId="0">
      <alignment/>
      <protection/>
    </xf>
    <xf numFmtId="9" fontId="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186" fontId="21" fillId="19" borderId="0" applyBorder="0" applyProtection="0">
      <alignment/>
    </xf>
    <xf numFmtId="0" fontId="20" fillId="0" borderId="0">
      <alignment/>
      <protection/>
    </xf>
    <xf numFmtId="0" fontId="25" fillId="0" borderId="0" applyBorder="0" applyAlignment="0" applyProtection="0"/>
    <xf numFmtId="0" fontId="5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0" borderId="17" applyNumberFormat="0" applyFill="0" applyAlignment="0" applyProtection="0"/>
    <xf numFmtId="0" fontId="17" fillId="0" borderId="18" applyNumberFormat="0" applyFill="0" applyAlignment="0" applyProtection="0"/>
    <xf numFmtId="186" fontId="21" fillId="46" borderId="0" applyBorder="0" applyProtection="0">
      <alignment/>
    </xf>
    <xf numFmtId="0" fontId="5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26" fillId="0" borderId="0" xfId="0" applyFont="1" applyAlignment="1">
      <alignment horizontal="center" wrapText="1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0" borderId="19" xfId="0" applyFont="1" applyBorder="1" applyAlignment="1">
      <alignment horizontal="center"/>
    </xf>
    <xf numFmtId="0" fontId="35" fillId="0" borderId="0" xfId="0" applyFont="1" applyAlignment="1">
      <alignment/>
    </xf>
    <xf numFmtId="4" fontId="26" fillId="0" borderId="0" xfId="0" applyNumberFormat="1" applyFont="1" applyAlignment="1">
      <alignment wrapText="1"/>
    </xf>
    <xf numFmtId="4" fontId="26" fillId="0" borderId="0" xfId="0" applyNumberFormat="1" applyFont="1" applyAlignment="1">
      <alignment horizontal="center" vertical="top"/>
    </xf>
    <xf numFmtId="4" fontId="35" fillId="0" borderId="0" xfId="0" applyNumberFormat="1" applyFont="1" applyAlignment="1">
      <alignment wrapText="1"/>
    </xf>
    <xf numFmtId="4" fontId="35" fillId="0" borderId="0" xfId="0" applyNumberFormat="1" applyFont="1" applyAlignment="1">
      <alignment horizontal="center" vertical="top"/>
    </xf>
    <xf numFmtId="4" fontId="27" fillId="55" borderId="20" xfId="0" applyNumberFormat="1" applyFont="1" applyFill="1" applyBorder="1" applyAlignment="1">
      <alignment horizontal="center" wrapText="1"/>
    </xf>
    <xf numFmtId="0" fontId="26" fillId="55" borderId="0" xfId="0" applyFont="1" applyFill="1" applyAlignment="1">
      <alignment/>
    </xf>
    <xf numFmtId="4" fontId="26" fillId="0" borderId="21" xfId="0" applyNumberFormat="1" applyFont="1" applyBorder="1" applyAlignment="1">
      <alignment horizontal="center"/>
    </xf>
    <xf numFmtId="4" fontId="26" fillId="0" borderId="22" xfId="0" applyNumberFormat="1" applyFont="1" applyBorder="1" applyAlignment="1">
      <alignment/>
    </xf>
    <xf numFmtId="4" fontId="26" fillId="0" borderId="22" xfId="0" applyNumberFormat="1" applyFont="1" applyBorder="1" applyAlignment="1">
      <alignment horizontal="right"/>
    </xf>
    <xf numFmtId="4" fontId="26" fillId="0" borderId="22" xfId="0" applyNumberFormat="1" applyFont="1" applyBorder="1" applyAlignment="1">
      <alignment/>
    </xf>
    <xf numFmtId="4" fontId="35" fillId="55" borderId="22" xfId="0" applyNumberFormat="1" applyFont="1" applyFill="1" applyBorder="1" applyAlignment="1">
      <alignment/>
    </xf>
    <xf numFmtId="4" fontId="26" fillId="55" borderId="22" xfId="0" applyNumberFormat="1" applyFont="1" applyFill="1" applyBorder="1" applyAlignment="1">
      <alignment/>
    </xf>
    <xf numFmtId="4" fontId="35" fillId="55" borderId="23" xfId="0" applyNumberFormat="1" applyFont="1" applyFill="1" applyBorder="1" applyAlignment="1">
      <alignment/>
    </xf>
    <xf numFmtId="4" fontId="26" fillId="0" borderId="22" xfId="0" applyNumberFormat="1" applyFont="1" applyBorder="1" applyAlignment="1">
      <alignment wrapText="1"/>
    </xf>
    <xf numFmtId="4" fontId="35" fillId="0" borderId="22" xfId="0" applyNumberFormat="1" applyFont="1" applyBorder="1" applyAlignment="1">
      <alignment horizontal="right" wrapText="1"/>
    </xf>
    <xf numFmtId="4" fontId="35" fillId="0" borderId="22" xfId="0" applyNumberFormat="1" applyFont="1" applyBorder="1" applyAlignment="1">
      <alignment horizontal="center"/>
    </xf>
    <xf numFmtId="4" fontId="35" fillId="0" borderId="22" xfId="0" applyNumberFormat="1" applyFont="1" applyBorder="1" applyAlignment="1">
      <alignment horizontal="right"/>
    </xf>
    <xf numFmtId="4" fontId="35" fillId="0" borderId="22" xfId="0" applyNumberFormat="1" applyFont="1" applyBorder="1" applyAlignment="1">
      <alignment/>
    </xf>
    <xf numFmtId="4" fontId="35" fillId="0" borderId="23" xfId="0" applyNumberFormat="1" applyFont="1" applyBorder="1" applyAlignment="1">
      <alignment horizontal="center"/>
    </xf>
    <xf numFmtId="4" fontId="26" fillId="0" borderId="24" xfId="0" applyNumberFormat="1" applyFont="1" applyBorder="1" applyAlignment="1">
      <alignment horizontal="left" wrapText="1"/>
    </xf>
    <xf numFmtId="4" fontId="26" fillId="0" borderId="22" xfId="0" applyNumberFormat="1" applyFont="1" applyBorder="1" applyAlignment="1">
      <alignment horizontal="left" wrapText="1"/>
    </xf>
    <xf numFmtId="0" fontId="26" fillId="0" borderId="22" xfId="0" applyFont="1" applyBorder="1" applyAlignment="1">
      <alignment/>
    </xf>
    <xf numFmtId="0" fontId="26" fillId="0" borderId="22" xfId="0" applyFont="1" applyBorder="1" applyAlignment="1">
      <alignment horizontal="left"/>
    </xf>
    <xf numFmtId="0" fontId="26" fillId="0" borderId="22" xfId="0" applyFont="1" applyBorder="1" applyAlignment="1">
      <alignment wrapText="1"/>
    </xf>
    <xf numFmtId="4" fontId="26" fillId="55" borderId="22" xfId="0" applyNumberFormat="1" applyFont="1" applyFill="1" applyBorder="1" applyAlignment="1">
      <alignment horizontal="right"/>
    </xf>
    <xf numFmtId="4" fontId="26" fillId="55" borderId="22" xfId="0" applyNumberFormat="1" applyFont="1" applyFill="1" applyBorder="1" applyAlignment="1">
      <alignment horizontal="center"/>
    </xf>
    <xf numFmtId="4" fontId="35" fillId="55" borderId="23" xfId="0" applyNumberFormat="1" applyFont="1" applyFill="1" applyBorder="1" applyAlignment="1">
      <alignment horizontal="center"/>
    </xf>
    <xf numFmtId="4" fontId="26" fillId="0" borderId="22" xfId="0" applyNumberFormat="1" applyFont="1" applyBorder="1" applyAlignment="1">
      <alignment horizontal="left"/>
    </xf>
    <xf numFmtId="4" fontId="35" fillId="0" borderId="21" xfId="0" applyNumberFormat="1" applyFont="1" applyBorder="1" applyAlignment="1">
      <alignment horizontal="center"/>
    </xf>
    <xf numFmtId="4" fontId="26" fillId="0" borderId="21" xfId="0" applyNumberFormat="1" applyFont="1" applyBorder="1" applyAlignment="1">
      <alignment horizontal="center" wrapText="1"/>
    </xf>
    <xf numFmtId="4" fontId="26" fillId="0" borderId="22" xfId="0" applyNumberFormat="1" applyFont="1" applyBorder="1" applyAlignment="1">
      <alignment horizontal="right" vertical="top"/>
    </xf>
    <xf numFmtId="4" fontId="35" fillId="0" borderId="23" xfId="0" applyNumberFormat="1" applyFont="1" applyBorder="1" applyAlignment="1">
      <alignment horizontal="right"/>
    </xf>
    <xf numFmtId="4" fontId="35" fillId="0" borderId="21" xfId="0" applyNumberFormat="1" applyFont="1" applyBorder="1" applyAlignment="1">
      <alignment horizontal="center" wrapText="1"/>
    </xf>
    <xf numFmtId="4" fontId="35" fillId="0" borderId="22" xfId="0" applyNumberFormat="1" applyFont="1" applyBorder="1" applyAlignment="1">
      <alignment wrapText="1"/>
    </xf>
    <xf numFmtId="4" fontId="35" fillId="0" borderId="22" xfId="0" applyNumberFormat="1" applyFont="1" applyBorder="1" applyAlignment="1">
      <alignment horizontal="center" vertical="top"/>
    </xf>
    <xf numFmtId="4" fontId="26" fillId="0" borderId="22" xfId="0" applyNumberFormat="1" applyFont="1" applyBorder="1" applyAlignment="1">
      <alignment horizontal="right" wrapText="1"/>
    </xf>
    <xf numFmtId="4" fontId="26" fillId="0" borderId="22" xfId="0" applyNumberFormat="1" applyFont="1" applyBorder="1" applyAlignment="1">
      <alignment horizontal="center"/>
    </xf>
    <xf numFmtId="4" fontId="26" fillId="0" borderId="23" xfId="0" applyNumberFormat="1" applyFont="1" applyBorder="1" applyAlignment="1">
      <alignment horizontal="center"/>
    </xf>
    <xf numFmtId="4" fontId="26" fillId="0" borderId="25" xfId="0" applyNumberFormat="1" applyFont="1" applyBorder="1" applyAlignment="1">
      <alignment/>
    </xf>
    <xf numFmtId="177" fontId="35" fillId="0" borderId="0" xfId="69" applyFont="1" applyAlignment="1">
      <alignment/>
    </xf>
    <xf numFmtId="4" fontId="26" fillId="0" borderId="25" xfId="0" applyNumberFormat="1" applyFont="1" applyBorder="1" applyAlignment="1">
      <alignment wrapText="1"/>
    </xf>
    <xf numFmtId="4" fontId="35" fillId="0" borderId="21" xfId="0" applyNumberFormat="1" applyFont="1" applyBorder="1" applyAlignment="1">
      <alignment horizontal="center" vertical="center"/>
    </xf>
    <xf numFmtId="4" fontId="35" fillId="0" borderId="25" xfId="0" applyNumberFormat="1" applyFont="1" applyBorder="1" applyAlignment="1">
      <alignment horizontal="right" wrapText="1"/>
    </xf>
    <xf numFmtId="4" fontId="35" fillId="0" borderId="24" xfId="0" applyNumberFormat="1" applyFont="1" applyBorder="1" applyAlignment="1">
      <alignment horizontal="right" wrapText="1"/>
    </xf>
    <xf numFmtId="4" fontId="27" fillId="0" borderId="22" xfId="0" applyNumberFormat="1" applyFont="1" applyBorder="1" applyAlignment="1">
      <alignment horizontal="center"/>
    </xf>
    <xf numFmtId="4" fontId="35" fillId="0" borderId="26" xfId="0" applyNumberFormat="1" applyFont="1" applyBorder="1" applyAlignment="1">
      <alignment horizontal="center"/>
    </xf>
    <xf numFmtId="0" fontId="26" fillId="0" borderId="25" xfId="0" applyFont="1" applyBorder="1" applyAlignment="1">
      <alignment wrapText="1"/>
    </xf>
    <xf numFmtId="4" fontId="35" fillId="0" borderId="22" xfId="0" applyNumberFormat="1" applyFont="1" applyBorder="1" applyAlignment="1">
      <alignment horizontal="center" wrapText="1"/>
    </xf>
    <xf numFmtId="4" fontId="35" fillId="0" borderId="23" xfId="0" applyNumberFormat="1" applyFont="1" applyBorder="1" applyAlignment="1">
      <alignment horizontal="center" wrapText="1"/>
    </xf>
    <xf numFmtId="0" fontId="26" fillId="0" borderId="21" xfId="0" applyFont="1" applyBorder="1" applyAlignment="1">
      <alignment horizontal="center"/>
    </xf>
    <xf numFmtId="4" fontId="26" fillId="0" borderId="23" xfId="0" applyNumberFormat="1" applyFont="1" applyBorder="1" applyAlignment="1">
      <alignment horizontal="right" wrapText="1"/>
    </xf>
    <xf numFmtId="0" fontId="35" fillId="0" borderId="21" xfId="0" applyFont="1" applyBorder="1" applyAlignment="1">
      <alignment horizontal="center"/>
    </xf>
    <xf numFmtId="0" fontId="35" fillId="0" borderId="22" xfId="0" applyFont="1" applyBorder="1" applyAlignment="1">
      <alignment/>
    </xf>
    <xf numFmtId="4" fontId="35" fillId="0" borderId="23" xfId="0" applyNumberFormat="1" applyFont="1" applyBorder="1" applyAlignment="1">
      <alignment horizontal="right" wrapText="1"/>
    </xf>
    <xf numFmtId="4" fontId="35" fillId="0" borderId="23" xfId="0" applyNumberFormat="1" applyFont="1" applyBorder="1" applyAlignment="1">
      <alignment wrapText="1"/>
    </xf>
    <xf numFmtId="0" fontId="26" fillId="0" borderId="25" xfId="0" applyFont="1" applyBorder="1" applyAlignment="1">
      <alignment/>
    </xf>
    <xf numFmtId="0" fontId="26" fillId="0" borderId="25" xfId="0" applyFont="1" applyBorder="1" applyAlignment="1">
      <alignment horizontal="left" wrapText="1"/>
    </xf>
    <xf numFmtId="4" fontId="26" fillId="0" borderId="23" xfId="0" applyNumberFormat="1" applyFont="1" applyBorder="1" applyAlignment="1">
      <alignment wrapText="1"/>
    </xf>
    <xf numFmtId="4" fontId="26" fillId="0" borderId="25" xfId="0" applyNumberFormat="1" applyFont="1" applyBorder="1" applyAlignment="1">
      <alignment horizontal="left" wrapText="1"/>
    </xf>
    <xf numFmtId="4" fontId="26" fillId="55" borderId="23" xfId="0" applyNumberFormat="1" applyFont="1" applyFill="1" applyBorder="1" applyAlignment="1">
      <alignment/>
    </xf>
    <xf numFmtId="4" fontId="26" fillId="0" borderId="23" xfId="0" applyNumberFormat="1" applyFont="1" applyBorder="1" applyAlignment="1">
      <alignment horizontal="right"/>
    </xf>
    <xf numFmtId="4" fontId="26" fillId="0" borderId="23" xfId="0" applyNumberFormat="1" applyFont="1" applyBorder="1" applyAlignment="1">
      <alignment/>
    </xf>
    <xf numFmtId="0" fontId="26" fillId="55" borderId="22" xfId="0" applyFont="1" applyFill="1" applyBorder="1" applyAlignment="1">
      <alignment wrapText="1"/>
    </xf>
    <xf numFmtId="0" fontId="26" fillId="55" borderId="25" xfId="0" applyFont="1" applyFill="1" applyBorder="1" applyAlignment="1">
      <alignment wrapText="1"/>
    </xf>
    <xf numFmtId="4" fontId="26" fillId="0" borderId="23" xfId="0" applyNumberFormat="1" applyFont="1" applyBorder="1" applyAlignment="1">
      <alignment horizontal="center" wrapText="1"/>
    </xf>
    <xf numFmtId="0" fontId="26" fillId="0" borderId="25" xfId="0" applyFont="1" applyBorder="1" applyAlignment="1">
      <alignment horizontal="right" wrapText="1"/>
    </xf>
    <xf numFmtId="4" fontId="35" fillId="0" borderId="27" xfId="0" applyNumberFormat="1" applyFont="1" applyBorder="1" applyAlignment="1">
      <alignment horizontal="center"/>
    </xf>
    <xf numFmtId="4" fontId="27" fillId="0" borderId="27" xfId="0" applyNumberFormat="1" applyFont="1" applyBorder="1" applyAlignment="1">
      <alignment horizontal="center"/>
    </xf>
    <xf numFmtId="4" fontId="35" fillId="0" borderId="28" xfId="0" applyNumberFormat="1" applyFont="1" applyBorder="1" applyAlignment="1">
      <alignment horizontal="center"/>
    </xf>
    <xf numFmtId="4" fontId="35" fillId="55" borderId="22" xfId="0" applyNumberFormat="1" applyFont="1" applyFill="1" applyBorder="1" applyAlignment="1">
      <alignment horizontal="center"/>
    </xf>
    <xf numFmtId="4" fontId="35" fillId="55" borderId="22" xfId="0" applyNumberFormat="1" applyFont="1" applyFill="1" applyBorder="1" applyAlignment="1">
      <alignment horizontal="right"/>
    </xf>
    <xf numFmtId="4" fontId="26" fillId="0" borderId="22" xfId="0" applyNumberFormat="1" applyFont="1" applyBorder="1" applyAlignment="1">
      <alignment horizontal="center" wrapText="1"/>
    </xf>
    <xf numFmtId="4" fontId="26" fillId="55" borderId="23" xfId="0" applyNumberFormat="1" applyFont="1" applyFill="1" applyBorder="1" applyAlignment="1">
      <alignment horizontal="right"/>
    </xf>
    <xf numFmtId="4" fontId="26" fillId="0" borderId="29" xfId="0" applyNumberFormat="1" applyFont="1" applyBorder="1" applyAlignment="1">
      <alignment horizontal="center"/>
    </xf>
    <xf numFmtId="4" fontId="27" fillId="0" borderId="22" xfId="0" applyNumberFormat="1" applyFont="1" applyBorder="1" applyAlignment="1">
      <alignment horizontal="right"/>
    </xf>
    <xf numFmtId="4" fontId="26" fillId="0" borderId="22" xfId="0" applyNumberFormat="1" applyFont="1" applyBorder="1" applyAlignment="1">
      <alignment horizontal="center" vertical="top"/>
    </xf>
    <xf numFmtId="4" fontId="26" fillId="0" borderId="0" xfId="0" applyNumberFormat="1" applyFont="1" applyAlignment="1">
      <alignment horizontal="right"/>
    </xf>
    <xf numFmtId="0" fontId="27" fillId="55" borderId="0" xfId="0" applyFont="1" applyFill="1" applyAlignment="1">
      <alignment/>
    </xf>
    <xf numFmtId="4" fontId="26" fillId="56" borderId="26" xfId="0" applyNumberFormat="1" applyFont="1" applyFill="1" applyBorder="1" applyAlignment="1">
      <alignment horizontal="right"/>
    </xf>
    <xf numFmtId="4" fontId="26" fillId="57" borderId="21" xfId="0" applyNumberFormat="1" applyFont="1" applyFill="1" applyBorder="1" applyAlignment="1">
      <alignment horizontal="center" vertical="top"/>
    </xf>
    <xf numFmtId="4" fontId="26" fillId="57" borderId="22" xfId="0" applyNumberFormat="1" applyFont="1" applyFill="1" applyBorder="1" applyAlignment="1">
      <alignment vertical="top"/>
    </xf>
    <xf numFmtId="4" fontId="26" fillId="57" borderId="22" xfId="0" applyNumberFormat="1" applyFont="1" applyFill="1" applyBorder="1" applyAlignment="1">
      <alignment horizontal="right"/>
    </xf>
    <xf numFmtId="4" fontId="26" fillId="57" borderId="22" xfId="0" applyNumberFormat="1" applyFont="1" applyFill="1" applyBorder="1" applyAlignment="1">
      <alignment vertical="top" wrapText="1"/>
    </xf>
    <xf numFmtId="4" fontId="35" fillId="57" borderId="22" xfId="0" applyNumberFormat="1" applyFont="1" applyFill="1" applyBorder="1" applyAlignment="1">
      <alignment horizontal="right" vertical="top" wrapText="1"/>
    </xf>
    <xf numFmtId="4" fontId="35" fillId="57" borderId="22" xfId="0" applyNumberFormat="1" applyFont="1" applyFill="1" applyBorder="1" applyAlignment="1">
      <alignment horizontal="right"/>
    </xf>
    <xf numFmtId="4" fontId="35" fillId="57" borderId="22" xfId="0" applyNumberFormat="1" applyFont="1" applyFill="1" applyBorder="1" applyAlignment="1">
      <alignment horizontal="center"/>
    </xf>
    <xf numFmtId="4" fontId="35" fillId="57" borderId="23" xfId="0" applyNumberFormat="1" applyFont="1" applyFill="1" applyBorder="1" applyAlignment="1">
      <alignment horizontal="center"/>
    </xf>
    <xf numFmtId="4" fontId="26" fillId="57" borderId="24" xfId="0" applyNumberFormat="1" applyFont="1" applyFill="1" applyBorder="1" applyAlignment="1">
      <alignment horizontal="left" vertical="top" wrapText="1"/>
    </xf>
    <xf numFmtId="4" fontId="26" fillId="57" borderId="22" xfId="0" applyNumberFormat="1" applyFont="1" applyFill="1" applyBorder="1" applyAlignment="1">
      <alignment horizontal="left" vertical="top" wrapText="1"/>
    </xf>
    <xf numFmtId="0" fontId="26" fillId="57" borderId="22" xfId="0" applyFont="1" applyFill="1" applyBorder="1" applyAlignment="1">
      <alignment vertical="top"/>
    </xf>
    <xf numFmtId="0" fontId="26" fillId="57" borderId="22" xfId="0" applyFont="1" applyFill="1" applyBorder="1" applyAlignment="1">
      <alignment horizontal="left" vertical="top"/>
    </xf>
    <xf numFmtId="0" fontId="26" fillId="57" borderId="22" xfId="0" applyFont="1" applyFill="1" applyBorder="1" applyAlignment="1">
      <alignment vertical="top" wrapText="1"/>
    </xf>
    <xf numFmtId="4" fontId="26" fillId="57" borderId="22" xfId="0" applyNumberFormat="1" applyFont="1" applyFill="1" applyBorder="1" applyAlignment="1">
      <alignment horizontal="left" vertical="top"/>
    </xf>
    <xf numFmtId="4" fontId="35" fillId="57" borderId="21" xfId="0" applyNumberFormat="1" applyFont="1" applyFill="1" applyBorder="1" applyAlignment="1">
      <alignment horizontal="center" vertical="top"/>
    </xf>
    <xf numFmtId="4" fontId="35" fillId="57" borderId="22" xfId="0" applyNumberFormat="1" applyFont="1" applyFill="1" applyBorder="1" applyAlignment="1">
      <alignment horizontal="right" vertical="top"/>
    </xf>
    <xf numFmtId="4" fontId="26" fillId="57" borderId="21" xfId="0" applyNumberFormat="1" applyFont="1" applyFill="1" applyBorder="1" applyAlignment="1">
      <alignment horizontal="center" vertical="top" wrapText="1"/>
    </xf>
    <xf numFmtId="4" fontId="35" fillId="57" borderId="21" xfId="0" applyNumberFormat="1" applyFont="1" applyFill="1" applyBorder="1" applyAlignment="1">
      <alignment horizontal="center" vertical="top" wrapText="1"/>
    </xf>
    <xf numFmtId="4" fontId="35" fillId="57" borderId="22" xfId="0" applyNumberFormat="1" applyFont="1" applyFill="1" applyBorder="1" applyAlignment="1">
      <alignment horizontal="right" wrapText="1"/>
    </xf>
    <xf numFmtId="4" fontId="35" fillId="57" borderId="23" xfId="0" applyNumberFormat="1" applyFont="1" applyFill="1" applyBorder="1" applyAlignment="1">
      <alignment horizontal="right"/>
    </xf>
    <xf numFmtId="4" fontId="26" fillId="57" borderId="22" xfId="0" applyNumberFormat="1" applyFont="1" applyFill="1" applyBorder="1" applyAlignment="1">
      <alignment horizontal="center"/>
    </xf>
    <xf numFmtId="4" fontId="26" fillId="57" borderId="23" xfId="0" applyNumberFormat="1" applyFont="1" applyFill="1" applyBorder="1" applyAlignment="1">
      <alignment horizontal="center"/>
    </xf>
    <xf numFmtId="4" fontId="26" fillId="57" borderId="25" xfId="0" applyNumberFormat="1" applyFont="1" applyFill="1" applyBorder="1" applyAlignment="1">
      <alignment vertical="top"/>
    </xf>
    <xf numFmtId="4" fontId="35" fillId="57" borderId="25" xfId="0" applyNumberFormat="1" applyFont="1" applyFill="1" applyBorder="1" applyAlignment="1">
      <alignment horizontal="right" vertical="top"/>
    </xf>
    <xf numFmtId="4" fontId="35" fillId="57" borderId="29" xfId="0" applyNumberFormat="1" applyFont="1" applyFill="1" applyBorder="1" applyAlignment="1">
      <alignment horizontal="center"/>
    </xf>
    <xf numFmtId="4" fontId="26" fillId="57" borderId="25" xfId="0" applyNumberFormat="1" applyFont="1" applyFill="1" applyBorder="1" applyAlignment="1">
      <alignment vertical="top" wrapText="1"/>
    </xf>
    <xf numFmtId="4" fontId="35" fillId="57" borderId="25" xfId="0" applyNumberFormat="1" applyFont="1" applyFill="1" applyBorder="1" applyAlignment="1">
      <alignment horizontal="right" vertical="top" wrapText="1"/>
    </xf>
    <xf numFmtId="4" fontId="35" fillId="57" borderId="24" xfId="0" applyNumberFormat="1" applyFont="1" applyFill="1" applyBorder="1" applyAlignment="1">
      <alignment horizontal="right" vertical="top" wrapText="1"/>
    </xf>
    <xf numFmtId="4" fontId="27" fillId="57" borderId="22" xfId="0" applyNumberFormat="1" applyFont="1" applyFill="1" applyBorder="1" applyAlignment="1">
      <alignment horizontal="right"/>
    </xf>
    <xf numFmtId="4" fontId="35" fillId="57" borderId="26" xfId="0" applyNumberFormat="1" applyFont="1" applyFill="1" applyBorder="1" applyAlignment="1">
      <alignment horizontal="center"/>
    </xf>
    <xf numFmtId="4" fontId="26" fillId="56" borderId="30" xfId="0" applyNumberFormat="1" applyFont="1" applyFill="1" applyBorder="1" applyAlignment="1">
      <alignment horizontal="right"/>
    </xf>
    <xf numFmtId="4" fontId="26" fillId="57" borderId="21" xfId="0" applyNumberFormat="1" applyFont="1" applyFill="1" applyBorder="1" applyAlignment="1">
      <alignment horizontal="center"/>
    </xf>
    <xf numFmtId="0" fontId="26" fillId="57" borderId="25" xfId="0" applyFont="1" applyFill="1" applyBorder="1" applyAlignment="1">
      <alignment wrapText="1"/>
    </xf>
    <xf numFmtId="4" fontId="35" fillId="57" borderId="22" xfId="0" applyNumberFormat="1" applyFont="1" applyFill="1" applyBorder="1" applyAlignment="1">
      <alignment horizontal="center" wrapText="1"/>
    </xf>
    <xf numFmtId="4" fontId="35" fillId="57" borderId="23" xfId="0" applyNumberFormat="1" applyFont="1" applyFill="1" applyBorder="1" applyAlignment="1">
      <alignment horizontal="center" wrapText="1"/>
    </xf>
    <xf numFmtId="0" fontId="26" fillId="57" borderId="22" xfId="0" applyFont="1" applyFill="1" applyBorder="1" applyAlignment="1">
      <alignment wrapText="1"/>
    </xf>
    <xf numFmtId="4" fontId="26" fillId="57" borderId="25" xfId="0" applyNumberFormat="1" applyFont="1" applyFill="1" applyBorder="1" applyAlignment="1">
      <alignment wrapText="1"/>
    </xf>
    <xf numFmtId="4" fontId="26" fillId="56" borderId="30" xfId="0" applyNumberFormat="1" applyFont="1" applyFill="1" applyBorder="1" applyAlignment="1">
      <alignment horizontal="right" wrapText="1"/>
    </xf>
    <xf numFmtId="4" fontId="26" fillId="57" borderId="22" xfId="0" applyNumberFormat="1" applyFont="1" applyFill="1" applyBorder="1" applyAlignment="1">
      <alignment horizontal="left" wrapText="1"/>
    </xf>
    <xf numFmtId="4" fontId="35" fillId="57" borderId="21" xfId="0" applyNumberFormat="1" applyFont="1" applyFill="1" applyBorder="1" applyAlignment="1">
      <alignment horizontal="center"/>
    </xf>
    <xf numFmtId="0" fontId="26" fillId="57" borderId="22" xfId="0" applyFont="1" applyFill="1" applyBorder="1" applyAlignment="1">
      <alignment/>
    </xf>
    <xf numFmtId="4" fontId="26" fillId="57" borderId="22" xfId="0" applyNumberFormat="1" applyFont="1" applyFill="1" applyBorder="1" applyAlignment="1">
      <alignment horizontal="right" wrapText="1"/>
    </xf>
    <xf numFmtId="0" fontId="26" fillId="57" borderId="21" xfId="0" applyFont="1" applyFill="1" applyBorder="1" applyAlignment="1">
      <alignment horizontal="center"/>
    </xf>
    <xf numFmtId="0" fontId="35" fillId="57" borderId="21" xfId="0" applyFont="1" applyFill="1" applyBorder="1" applyAlignment="1">
      <alignment horizontal="center"/>
    </xf>
    <xf numFmtId="0" fontId="35" fillId="57" borderId="22" xfId="0" applyFont="1" applyFill="1" applyBorder="1" applyAlignment="1">
      <alignment/>
    </xf>
    <xf numFmtId="4" fontId="35" fillId="57" borderId="23" xfId="0" applyNumberFormat="1" applyFont="1" applyFill="1" applyBorder="1" applyAlignment="1">
      <alignment horizontal="right" wrapText="1"/>
    </xf>
    <xf numFmtId="4" fontId="26" fillId="57" borderId="23" xfId="0" applyNumberFormat="1" applyFont="1" applyFill="1" applyBorder="1" applyAlignment="1">
      <alignment horizontal="right" wrapText="1"/>
    </xf>
    <xf numFmtId="0" fontId="26" fillId="57" borderId="25" xfId="0" applyFont="1" applyFill="1" applyBorder="1" applyAlignment="1">
      <alignment/>
    </xf>
    <xf numFmtId="0" fontId="26" fillId="57" borderId="25" xfId="0" applyFont="1" applyFill="1" applyBorder="1" applyAlignment="1">
      <alignment horizontal="left" wrapText="1"/>
    </xf>
    <xf numFmtId="4" fontId="26" fillId="57" borderId="25" xfId="0" applyNumberFormat="1" applyFont="1" applyFill="1" applyBorder="1" applyAlignment="1">
      <alignment horizontal="left" wrapText="1"/>
    </xf>
    <xf numFmtId="4" fontId="26" fillId="57" borderId="23" xfId="0" applyNumberFormat="1" applyFont="1" applyFill="1" applyBorder="1" applyAlignment="1">
      <alignment horizontal="right"/>
    </xf>
    <xf numFmtId="0" fontId="26" fillId="57" borderId="25" xfId="0" applyFont="1" applyFill="1" applyBorder="1" applyAlignment="1">
      <alignment horizontal="right" wrapText="1"/>
    </xf>
    <xf numFmtId="4" fontId="27" fillId="57" borderId="22" xfId="0" applyNumberFormat="1" applyFont="1" applyFill="1" applyBorder="1" applyAlignment="1">
      <alignment horizontal="center"/>
    </xf>
    <xf numFmtId="4" fontId="35" fillId="57" borderId="27" xfId="0" applyNumberFormat="1" applyFont="1" applyFill="1" applyBorder="1" applyAlignment="1">
      <alignment horizontal="center"/>
    </xf>
    <xf numFmtId="4" fontId="35" fillId="57" borderId="28" xfId="0" applyNumberFormat="1" applyFont="1" applyFill="1" applyBorder="1" applyAlignment="1">
      <alignment horizontal="center"/>
    </xf>
    <xf numFmtId="4" fontId="26" fillId="58" borderId="26" xfId="0" applyNumberFormat="1" applyFont="1" applyFill="1" applyBorder="1" applyAlignment="1">
      <alignment horizontal="right"/>
    </xf>
    <xf numFmtId="4" fontId="26" fillId="58" borderId="30" xfId="0" applyNumberFormat="1" applyFont="1" applyFill="1" applyBorder="1" applyAlignment="1">
      <alignment horizontal="right"/>
    </xf>
    <xf numFmtId="4" fontId="35" fillId="58" borderId="30" xfId="0" applyNumberFormat="1" applyFont="1" applyFill="1" applyBorder="1" applyAlignment="1">
      <alignment horizontal="center"/>
    </xf>
    <xf numFmtId="4" fontId="35" fillId="58" borderId="31" xfId="0" applyNumberFormat="1" applyFont="1" applyFill="1" applyBorder="1" applyAlignment="1">
      <alignment horizontal="center"/>
    </xf>
    <xf numFmtId="4" fontId="26" fillId="58" borderId="30" xfId="0" applyNumberFormat="1" applyFont="1" applyFill="1" applyBorder="1" applyAlignment="1">
      <alignment horizontal="right" wrapText="1"/>
    </xf>
    <xf numFmtId="0" fontId="34" fillId="55" borderId="32" xfId="0" applyFont="1" applyFill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4" fontId="26" fillId="0" borderId="22" xfId="0" applyNumberFormat="1" applyFont="1" applyBorder="1" applyAlignment="1">
      <alignment horizontal="center" vertical="center" wrapText="1"/>
    </xf>
    <xf numFmtId="4" fontId="26" fillId="0" borderId="25" xfId="0" applyNumberFormat="1" applyFont="1" applyBorder="1" applyAlignment="1">
      <alignment horizontal="center" vertical="center" wrapText="1"/>
    </xf>
    <xf numFmtId="4" fontId="27" fillId="55" borderId="33" xfId="0" applyNumberFormat="1" applyFont="1" applyFill="1" applyBorder="1" applyAlignment="1">
      <alignment horizontal="center" wrapText="1"/>
    </xf>
    <xf numFmtId="4" fontId="27" fillId="55" borderId="34" xfId="0" applyNumberFormat="1" applyFont="1" applyFill="1" applyBorder="1" applyAlignment="1">
      <alignment horizontal="center" wrapText="1"/>
    </xf>
    <xf numFmtId="4" fontId="27" fillId="55" borderId="35" xfId="0" applyNumberFormat="1" applyFont="1" applyFill="1" applyBorder="1" applyAlignment="1">
      <alignment horizontal="center" wrapText="1"/>
    </xf>
    <xf numFmtId="4" fontId="27" fillId="56" borderId="36" xfId="0" applyNumberFormat="1" applyFont="1" applyFill="1" applyBorder="1" applyAlignment="1">
      <alignment wrapText="1"/>
    </xf>
    <xf numFmtId="0" fontId="27" fillId="56" borderId="24" xfId="0" applyFont="1" applyFill="1" applyBorder="1" applyAlignment="1">
      <alignment wrapText="1"/>
    </xf>
    <xf numFmtId="0" fontId="27" fillId="57" borderId="21" xfId="0" applyFont="1" applyFill="1" applyBorder="1" applyAlignment="1">
      <alignment horizontal="left" vertical="top"/>
    </xf>
    <xf numFmtId="0" fontId="27" fillId="57" borderId="22" xfId="0" applyFont="1" applyFill="1" applyBorder="1" applyAlignment="1">
      <alignment horizontal="left" vertical="top"/>
    </xf>
    <xf numFmtId="0" fontId="27" fillId="57" borderId="37" xfId="0" applyFont="1" applyFill="1" applyBorder="1" applyAlignment="1">
      <alignment horizontal="left" vertical="top" wrapText="1"/>
    </xf>
    <xf numFmtId="0" fontId="27" fillId="57" borderId="25" xfId="0" applyFont="1" applyFill="1" applyBorder="1" applyAlignment="1">
      <alignment horizontal="left" vertical="top" wrapText="1"/>
    </xf>
    <xf numFmtId="4" fontId="26" fillId="56" borderId="30" xfId="0" applyNumberFormat="1" applyFont="1" applyFill="1" applyBorder="1" applyAlignment="1">
      <alignment wrapText="1"/>
    </xf>
    <xf numFmtId="0" fontId="26" fillId="56" borderId="30" xfId="0" applyFont="1" applyFill="1" applyBorder="1" applyAlignment="1">
      <alignment wrapText="1"/>
    </xf>
    <xf numFmtId="0" fontId="27" fillId="57" borderId="21" xfId="0" applyFont="1" applyFill="1" applyBorder="1" applyAlignment="1">
      <alignment horizontal="left"/>
    </xf>
    <xf numFmtId="0" fontId="27" fillId="57" borderId="22" xfId="0" applyFont="1" applyFill="1" applyBorder="1" applyAlignment="1">
      <alignment horizontal="left"/>
    </xf>
    <xf numFmtId="0" fontId="27" fillId="57" borderId="37" xfId="0" applyFont="1" applyFill="1" applyBorder="1" applyAlignment="1">
      <alignment horizontal="left" wrapText="1"/>
    </xf>
    <xf numFmtId="0" fontId="27" fillId="57" borderId="25" xfId="0" applyFont="1" applyFill="1" applyBorder="1" applyAlignment="1">
      <alignment horizontal="left" wrapText="1"/>
    </xf>
    <xf numFmtId="0" fontId="27" fillId="57" borderId="38" xfId="0" applyFont="1" applyFill="1" applyBorder="1" applyAlignment="1">
      <alignment horizontal="left" wrapText="1"/>
    </xf>
    <xf numFmtId="0" fontId="27" fillId="57" borderId="39" xfId="0" applyFont="1" applyFill="1" applyBorder="1" applyAlignment="1">
      <alignment horizontal="left" wrapText="1"/>
    </xf>
    <xf numFmtId="4" fontId="27" fillId="58" borderId="36" xfId="0" applyNumberFormat="1" applyFont="1" applyFill="1" applyBorder="1" applyAlignment="1">
      <alignment wrapText="1"/>
    </xf>
    <xf numFmtId="0" fontId="27" fillId="58" borderId="24" xfId="0" applyFont="1" applyFill="1" applyBorder="1" applyAlignment="1">
      <alignment wrapText="1"/>
    </xf>
    <xf numFmtId="0" fontId="27" fillId="0" borderId="21" xfId="0" applyFont="1" applyBorder="1" applyAlignment="1">
      <alignment horizontal="left"/>
    </xf>
    <xf numFmtId="0" fontId="27" fillId="0" borderId="22" xfId="0" applyFont="1" applyBorder="1" applyAlignment="1">
      <alignment horizontal="left"/>
    </xf>
    <xf numFmtId="0" fontId="27" fillId="0" borderId="37" xfId="0" applyFont="1" applyBorder="1" applyAlignment="1">
      <alignment horizontal="left" wrapText="1"/>
    </xf>
    <xf numFmtId="0" fontId="27" fillId="0" borderId="25" xfId="0" applyFont="1" applyBorder="1" applyAlignment="1">
      <alignment horizontal="left" wrapText="1"/>
    </xf>
    <xf numFmtId="4" fontId="26" fillId="58" borderId="30" xfId="0" applyNumberFormat="1" applyFont="1" applyFill="1" applyBorder="1" applyAlignment="1">
      <alignment wrapText="1"/>
    </xf>
    <xf numFmtId="0" fontId="26" fillId="58" borderId="30" xfId="0" applyFont="1" applyFill="1" applyBorder="1" applyAlignment="1">
      <alignment wrapText="1"/>
    </xf>
    <xf numFmtId="0" fontId="27" fillId="0" borderId="38" xfId="0" applyFont="1" applyBorder="1" applyAlignment="1">
      <alignment horizontal="left" wrapText="1"/>
    </xf>
    <xf numFmtId="0" fontId="27" fillId="0" borderId="39" xfId="0" applyFont="1" applyBorder="1" applyAlignment="1">
      <alignment horizontal="left" wrapText="1"/>
    </xf>
  </cellXfs>
  <cellStyles count="22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omma 2 2 2" xfId="73"/>
    <cellStyle name="Comma 2 2 2 2" xfId="74"/>
    <cellStyle name="Comma 2 2 3" xfId="75"/>
    <cellStyle name="Comma 2 3" xfId="76"/>
    <cellStyle name="Comma 2 3 2" xfId="77"/>
    <cellStyle name="Comma 2 3 3" xfId="78"/>
    <cellStyle name="Comma 2 4" xfId="79"/>
    <cellStyle name="Comma 2 4 2" xfId="80"/>
    <cellStyle name="Comma 2 4 3" xfId="81"/>
    <cellStyle name="Comma 2 5" xfId="82"/>
    <cellStyle name="Comma 2 5 2" xfId="83"/>
    <cellStyle name="Comma 2 6" xfId="84"/>
    <cellStyle name="Comma 2 6 2" xfId="85"/>
    <cellStyle name="Comma 2 7" xfId="86"/>
    <cellStyle name="Comma 2 8" xfId="87"/>
    <cellStyle name="Comma 3" xfId="88"/>
    <cellStyle name="Comma 3 2" xfId="89"/>
    <cellStyle name="Comma 3 2 2" xfId="90"/>
    <cellStyle name="Comma 3 2 2 2" xfId="91"/>
    <cellStyle name="Comma 3 2 3" xfId="92"/>
    <cellStyle name="Comma 3 2 4" xfId="93"/>
    <cellStyle name="Comma 3 3" xfId="94"/>
    <cellStyle name="Comma 3 3 2" xfId="95"/>
    <cellStyle name="Comma 3 3 3" xfId="96"/>
    <cellStyle name="Comma 3 4" xfId="97"/>
    <cellStyle name="Comma 3 4 2" xfId="98"/>
    <cellStyle name="Comma 3 5" xfId="99"/>
    <cellStyle name="Comma 3 5 2" xfId="100"/>
    <cellStyle name="Comma 3 6" xfId="101"/>
    <cellStyle name="Comma 3 6 2" xfId="102"/>
    <cellStyle name="Comma 3 7" xfId="103"/>
    <cellStyle name="Comma 3 7 2" xfId="104"/>
    <cellStyle name="Comma 3 8" xfId="105"/>
    <cellStyle name="Comma 3 9" xfId="106"/>
    <cellStyle name="Comma 4" xfId="107"/>
    <cellStyle name="Comma 4 2" xfId="108"/>
    <cellStyle name="Comma 4 2 2" xfId="109"/>
    <cellStyle name="Comma 4 2 3" xfId="110"/>
    <cellStyle name="Comma 4 3" xfId="111"/>
    <cellStyle name="Comma 4 4" xfId="112"/>
    <cellStyle name="Comma 5" xfId="113"/>
    <cellStyle name="Comma 5 2" xfId="114"/>
    <cellStyle name="Comma 5 2 2" xfId="115"/>
    <cellStyle name="Comma 5 3" xfId="116"/>
    <cellStyle name="Comma 5 4" xfId="117"/>
    <cellStyle name="Comma 6" xfId="118"/>
    <cellStyle name="Comma 6 2" xfId="119"/>
    <cellStyle name="Comma 7" xfId="120"/>
    <cellStyle name="Comma 7 2" xfId="121"/>
    <cellStyle name="Currency" xfId="122"/>
    <cellStyle name="Currency [0]" xfId="123"/>
    <cellStyle name="Currency 2" xfId="124"/>
    <cellStyle name="exo" xfId="125"/>
    <cellStyle name="Explanatory Text" xfId="126"/>
    <cellStyle name="Explanatory Text 2" xfId="127"/>
    <cellStyle name="Followed Hyperlink" xfId="128"/>
    <cellStyle name="Good" xfId="129"/>
    <cellStyle name="Good 2" xfId="130"/>
    <cellStyle name="Heading 1" xfId="131"/>
    <cellStyle name="Heading 1 2" xfId="132"/>
    <cellStyle name="Heading 2" xfId="133"/>
    <cellStyle name="Heading 2 2" xfId="134"/>
    <cellStyle name="Heading 3" xfId="135"/>
    <cellStyle name="Heading 3 2" xfId="136"/>
    <cellStyle name="Heading 4" xfId="137"/>
    <cellStyle name="Heading 4 2" xfId="138"/>
    <cellStyle name="Hyperlink" xfId="139"/>
    <cellStyle name="Input" xfId="140"/>
    <cellStyle name="Input 2" xfId="141"/>
    <cellStyle name="Koefic." xfId="142"/>
    <cellStyle name="Linked Cell" xfId="143"/>
    <cellStyle name="Linked Cell 2" xfId="144"/>
    <cellStyle name="Neutral" xfId="145"/>
    <cellStyle name="Neutral 2" xfId="146"/>
    <cellStyle name="Normal 10" xfId="147"/>
    <cellStyle name="Normal 10 2" xfId="148"/>
    <cellStyle name="Normal 10 2 2" xfId="149"/>
    <cellStyle name="Normal 10 3" xfId="150"/>
    <cellStyle name="Normal 11" xfId="151"/>
    <cellStyle name="Normal 12" xfId="152"/>
    <cellStyle name="Normal 13" xfId="153"/>
    <cellStyle name="Normal 14" xfId="154"/>
    <cellStyle name="Normal 14 2 2" xfId="155"/>
    <cellStyle name="Normal 14 2 2 2" xfId="156"/>
    <cellStyle name="Normal 15" xfId="157"/>
    <cellStyle name="Normal 16" xfId="158"/>
    <cellStyle name="Normal 16 2" xfId="159"/>
    <cellStyle name="Normal 16 3" xfId="160"/>
    <cellStyle name="Normal 17" xfId="161"/>
    <cellStyle name="Normal 19" xfId="162"/>
    <cellStyle name="Normal 19 2" xfId="163"/>
    <cellStyle name="Normal 19 3" xfId="164"/>
    <cellStyle name="Normal 19 4" xfId="165"/>
    <cellStyle name="Normal 2" xfId="166"/>
    <cellStyle name="Normal 2 2" xfId="167"/>
    <cellStyle name="Normal 2 2 2" xfId="168"/>
    <cellStyle name="Normal 2 2 2 2" xfId="169"/>
    <cellStyle name="Normal 2 2 3" xfId="170"/>
    <cellStyle name="Normal 2 2 4" xfId="171"/>
    <cellStyle name="Normal 2 2 5" xfId="172"/>
    <cellStyle name="Normal 2 3" xfId="173"/>
    <cellStyle name="Normal 2 3 2" xfId="174"/>
    <cellStyle name="Normal 2 3 2 2" xfId="175"/>
    <cellStyle name="Normal 2 3 2 3" xfId="176"/>
    <cellStyle name="Normal 2 3 3" xfId="177"/>
    <cellStyle name="Normal 2 3 4" xfId="178"/>
    <cellStyle name="Normal 2 4" xfId="179"/>
    <cellStyle name="Normal 2 5" xfId="180"/>
    <cellStyle name="Normal 3" xfId="181"/>
    <cellStyle name="Normal 3 2" xfId="182"/>
    <cellStyle name="Normal 3 2 2" xfId="183"/>
    <cellStyle name="Normal 3 2 3" xfId="184"/>
    <cellStyle name="Normal 3 3" xfId="185"/>
    <cellStyle name="Normal 3 3 2" xfId="186"/>
    <cellStyle name="Normal 3 3 3" xfId="187"/>
    <cellStyle name="Normal 3 4" xfId="188"/>
    <cellStyle name="Normal 3 4 2" xfId="189"/>
    <cellStyle name="Normal 3 5" xfId="190"/>
    <cellStyle name="Normal 3 6" xfId="191"/>
    <cellStyle name="Normal 4" xfId="192"/>
    <cellStyle name="Normal 4 2" xfId="193"/>
    <cellStyle name="Normal 4 2 2" xfId="194"/>
    <cellStyle name="Normal 4 2 3" xfId="195"/>
    <cellStyle name="Normal 4 3" xfId="196"/>
    <cellStyle name="Normal 5" xfId="197"/>
    <cellStyle name="Normal 5 2" xfId="198"/>
    <cellStyle name="Normal 5 2 2" xfId="199"/>
    <cellStyle name="Normal 5 2 3" xfId="200"/>
    <cellStyle name="Normal 6" xfId="201"/>
    <cellStyle name="Normal 6 2" xfId="202"/>
    <cellStyle name="Normal 7" xfId="203"/>
    <cellStyle name="Normal 7 2" xfId="204"/>
    <cellStyle name="Normal 8" xfId="205"/>
    <cellStyle name="Normal 8 2" xfId="206"/>
    <cellStyle name="Normal 9" xfId="207"/>
    <cellStyle name="Normal 9 2" xfId="208"/>
    <cellStyle name="Normal 9 2 2" xfId="209"/>
    <cellStyle name="Normal 9 2 3" xfId="210"/>
    <cellStyle name="Normal 9 2 4" xfId="211"/>
    <cellStyle name="Normal 9 3" xfId="212"/>
    <cellStyle name="Normal 9 4" xfId="213"/>
    <cellStyle name="Normal 9 5" xfId="214"/>
    <cellStyle name="Note" xfId="215"/>
    <cellStyle name="Note 2" xfId="216"/>
    <cellStyle name="Output" xfId="217"/>
    <cellStyle name="Output 2" xfId="218"/>
    <cellStyle name="Parastais_FMLikp01_p05_221205_pap_afp_makp" xfId="219"/>
    <cellStyle name="Percent" xfId="220"/>
    <cellStyle name="Percent 2" xfId="221"/>
    <cellStyle name="Percent 2 2" xfId="222"/>
    <cellStyle name="Percent 2 3" xfId="223"/>
    <cellStyle name="Percent 3" xfId="224"/>
    <cellStyle name="Percent 3 2" xfId="225"/>
    <cellStyle name="Percent 4" xfId="226"/>
    <cellStyle name="Pie??m." xfId="227"/>
    <cellStyle name="Style 1" xfId="228"/>
    <cellStyle name="TableStyleLight1" xfId="229"/>
    <cellStyle name="Title" xfId="230"/>
    <cellStyle name="Title 2" xfId="231"/>
    <cellStyle name="Total" xfId="232"/>
    <cellStyle name="Total 2" xfId="233"/>
    <cellStyle name="V?st." xfId="234"/>
    <cellStyle name="Warning Text" xfId="235"/>
    <cellStyle name="Warning Text 2" xfId="2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W708"/>
  <sheetViews>
    <sheetView tabSelected="1" zoomScale="80" zoomScaleNormal="80" zoomScalePageLayoutView="0" workbookViewId="0" topLeftCell="A1">
      <selection activeCell="B13" sqref="B13"/>
    </sheetView>
  </sheetViews>
  <sheetFormatPr defaultColWidth="8.88671875" defaultRowHeight="15"/>
  <cols>
    <col min="1" max="1" width="6.3359375" style="3" customWidth="1"/>
    <col min="2" max="2" width="35.5546875" style="2" customWidth="1"/>
    <col min="3" max="3" width="13.21484375" style="82" customWidth="1"/>
    <col min="4" max="4" width="11.4453125" style="82" customWidth="1"/>
    <col min="5" max="6" width="12.6640625" style="82" customWidth="1"/>
    <col min="7" max="7" width="10.21484375" style="82" customWidth="1"/>
    <col min="8" max="8" width="13.3359375" style="82" customWidth="1"/>
    <col min="9" max="9" width="10.5546875" style="82" customWidth="1"/>
    <col min="10" max="16384" width="8.88671875" style="2" customWidth="1"/>
  </cols>
  <sheetData>
    <row r="1" spans="1:9" ht="48.75" customHeight="1">
      <c r="A1" s="1"/>
      <c r="B1" s="145" t="s">
        <v>230</v>
      </c>
      <c r="C1" s="145"/>
      <c r="D1" s="145"/>
      <c r="E1" s="145"/>
      <c r="F1" s="145"/>
      <c r="G1" s="145"/>
      <c r="H1" s="145"/>
      <c r="I1" s="145"/>
    </row>
    <row r="2" spans="1:9" s="3" customFormat="1" ht="15.75" customHeight="1">
      <c r="A2" s="146" t="s">
        <v>14</v>
      </c>
      <c r="B2" s="146" t="s">
        <v>15</v>
      </c>
      <c r="C2" s="147" t="s">
        <v>16</v>
      </c>
      <c r="D2" s="147" t="s">
        <v>17</v>
      </c>
      <c r="E2" s="147" t="s">
        <v>24</v>
      </c>
      <c r="F2" s="148" t="s">
        <v>30</v>
      </c>
      <c r="G2" s="148" t="s">
        <v>107</v>
      </c>
      <c r="H2" s="148" t="s">
        <v>246</v>
      </c>
      <c r="I2" s="148" t="s">
        <v>247</v>
      </c>
    </row>
    <row r="3" spans="1:9" s="3" customFormat="1" ht="15.75" customHeight="1">
      <c r="A3" s="146"/>
      <c r="B3" s="146"/>
      <c r="C3" s="147"/>
      <c r="D3" s="147"/>
      <c r="E3" s="147"/>
      <c r="F3" s="148"/>
      <c r="G3" s="148"/>
      <c r="H3" s="148"/>
      <c r="I3" s="148"/>
    </row>
    <row r="4" spans="1:9" s="3" customFormat="1" ht="54.75" customHeight="1">
      <c r="A4" s="146"/>
      <c r="B4" s="146"/>
      <c r="C4" s="147"/>
      <c r="D4" s="147"/>
      <c r="E4" s="147"/>
      <c r="F4" s="148"/>
      <c r="G4" s="148"/>
      <c r="H4" s="148"/>
      <c r="I4" s="148"/>
    </row>
    <row r="5" spans="1:9" s="3" customFormat="1" ht="15.75" thickBot="1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</row>
    <row r="6" spans="1:9" s="83" customFormat="1" ht="16.5" customHeight="1" thickBot="1" thickTop="1">
      <c r="A6" s="149" t="s">
        <v>68</v>
      </c>
      <c r="B6" s="150"/>
      <c r="C6" s="150"/>
      <c r="D6" s="150"/>
      <c r="E6" s="150"/>
      <c r="F6" s="150"/>
      <c r="G6" s="150"/>
      <c r="H6" s="150"/>
      <c r="I6" s="151"/>
    </row>
    <row r="7" spans="1:9" ht="51" customHeight="1" thickTop="1">
      <c r="A7" s="152" t="s">
        <v>248</v>
      </c>
      <c r="B7" s="153"/>
      <c r="C7" s="84">
        <f>C8+C9+C11+C13+C14+C15+C17+C18+C19+C20+C21+C22+C23+C24+C25+C26+C31+C33+C34+C35+C36+C37+C38+C40+C43+C44+C48+C49+C47</f>
        <v>203672997.39000002</v>
      </c>
      <c r="D7" s="84">
        <f>D8+D9+D11+D13+D14+D15+D17+D18+D19+D20+D21+D22+D23+D24+D25+D26+D31+D33+D34+D35+D36+D37+D38+D40+D43+D44+D48+D49+D47</f>
        <v>203281633.09568143</v>
      </c>
      <c r="E7" s="84">
        <f>E8+E9+E11+E13+E14+E15+E17+E18+E19+E20+E21+E22+E23+E24+E25+E26+E31+E33+E34+E35+E36+E37+E38+E40+E43+E44+E50+E52+E47</f>
        <v>228822340.6</v>
      </c>
      <c r="F7" s="84">
        <f>F8+F9+F13+F15+F17+F18+F19+F20+F21+F22+F23+F24+F25+F26+F31+F33+F34+F35+F36+F37+F38+F40+F43+F44</f>
        <v>205726082.67000002</v>
      </c>
      <c r="G7" s="84">
        <f>G8+G9+G31+G35+G36+G40+G51</f>
        <v>3972920.5000000005</v>
      </c>
      <c r="H7" s="84">
        <f>H8+H9+H13+H15+H17+H18+H19+H20+H21+H22+H23+H24+H25+H26+H31+H33+H34+H35+H36+H37+H38+H40+H43+H44</f>
        <v>205724125.27</v>
      </c>
      <c r="I7" s="84">
        <f>I8+I9+I31+I35+I36+I40+I51</f>
        <v>3972920.5000000005</v>
      </c>
    </row>
    <row r="8" spans="1:9" ht="15">
      <c r="A8" s="85" t="s">
        <v>20</v>
      </c>
      <c r="B8" s="86" t="s">
        <v>23</v>
      </c>
      <c r="C8" s="87">
        <f aca="true" t="shared" si="0" ref="C8:I9">C136+C250+C365+C483+C597</f>
        <v>59262392</v>
      </c>
      <c r="D8" s="87">
        <f t="shared" si="0"/>
        <v>59405389.266649246</v>
      </c>
      <c r="E8" s="87">
        <f t="shared" si="0"/>
        <v>57547547.11</v>
      </c>
      <c r="F8" s="87">
        <f t="shared" si="0"/>
        <v>59401150.230000004</v>
      </c>
      <c r="G8" s="87">
        <f t="shared" si="0"/>
        <v>3433907.0500000003</v>
      </c>
      <c r="H8" s="87">
        <f t="shared" si="0"/>
        <v>59401150.230000004</v>
      </c>
      <c r="I8" s="87">
        <f t="shared" si="0"/>
        <v>3433907.0500000003</v>
      </c>
    </row>
    <row r="9" spans="1:9" ht="30">
      <c r="A9" s="85" t="s">
        <v>18</v>
      </c>
      <c r="B9" s="88" t="s">
        <v>34</v>
      </c>
      <c r="C9" s="87">
        <f t="shared" si="0"/>
        <v>194770</v>
      </c>
      <c r="D9" s="87">
        <f t="shared" si="0"/>
        <v>194770</v>
      </c>
      <c r="E9" s="87">
        <f t="shared" si="0"/>
        <v>504459.43</v>
      </c>
      <c r="F9" s="87">
        <f t="shared" si="0"/>
        <v>483079.25000000023</v>
      </c>
      <c r="G9" s="87">
        <f t="shared" si="0"/>
        <v>101383.1</v>
      </c>
      <c r="H9" s="87">
        <f t="shared" si="0"/>
        <v>483079.25000000023</v>
      </c>
      <c r="I9" s="87">
        <f t="shared" si="0"/>
        <v>101383.1</v>
      </c>
    </row>
    <row r="10" spans="1:9" ht="29.25" customHeight="1">
      <c r="A10" s="85"/>
      <c r="B10" s="89" t="s">
        <v>108</v>
      </c>
      <c r="C10" s="87"/>
      <c r="D10" s="87"/>
      <c r="E10" s="90">
        <f>E138+E252+E367+E485+E599</f>
        <v>217722.04</v>
      </c>
      <c r="F10" s="90">
        <f>F138+F252+F367+F485+F599</f>
        <v>202624.18000000025</v>
      </c>
      <c r="G10" s="90">
        <f>G138+G252+G367+G485+G599</f>
        <v>49224.45</v>
      </c>
      <c r="H10" s="90">
        <f>H138+H252+H367+H485+H599</f>
        <v>202624.18000000025</v>
      </c>
      <c r="I10" s="90">
        <f>I138+I252+I367+I485+I599</f>
        <v>49224.45</v>
      </c>
    </row>
    <row r="11" spans="1:9" ht="39.75" customHeight="1">
      <c r="A11" s="85" t="s">
        <v>19</v>
      </c>
      <c r="B11" s="88" t="s">
        <v>109</v>
      </c>
      <c r="C11" s="87">
        <f>C139+C253+C368+C486+C600</f>
        <v>263850</v>
      </c>
      <c r="D11" s="87">
        <f>D139+D253+D368+D486+D600</f>
        <v>263850</v>
      </c>
      <c r="E11" s="87">
        <f>E139+E253+E368+E486+E600</f>
        <v>262950</v>
      </c>
      <c r="F11" s="91" t="s">
        <v>29</v>
      </c>
      <c r="G11" s="91" t="s">
        <v>29</v>
      </c>
      <c r="H11" s="91" t="s">
        <v>29</v>
      </c>
      <c r="I11" s="92" t="s">
        <v>29</v>
      </c>
    </row>
    <row r="12" spans="1:9" ht="46.5" customHeight="1" hidden="1">
      <c r="A12" s="85" t="s">
        <v>28</v>
      </c>
      <c r="B12" s="88" t="s">
        <v>110</v>
      </c>
      <c r="C12" s="87" t="s">
        <v>29</v>
      </c>
      <c r="D12" s="87" t="s">
        <v>29</v>
      </c>
      <c r="E12" s="91" t="s">
        <v>29</v>
      </c>
      <c r="F12" s="87">
        <f>F140+F254+F369+F487+F601</f>
        <v>0</v>
      </c>
      <c r="G12" s="91" t="s">
        <v>29</v>
      </c>
      <c r="H12" s="87">
        <f>H140+H254+H369+H487+H601</f>
        <v>0</v>
      </c>
      <c r="I12" s="92" t="s">
        <v>29</v>
      </c>
    </row>
    <row r="13" spans="1:9" ht="45">
      <c r="A13" s="85" t="s">
        <v>28</v>
      </c>
      <c r="B13" s="88" t="s">
        <v>65</v>
      </c>
      <c r="C13" s="87">
        <f aca="true" t="shared" si="1" ref="C13:E15">C141+C255+C370+C488+C602</f>
        <v>45754</v>
      </c>
      <c r="D13" s="87">
        <f t="shared" si="1"/>
        <v>45753.64</v>
      </c>
      <c r="E13" s="87">
        <f t="shared" si="1"/>
        <v>45753.71</v>
      </c>
      <c r="F13" s="87">
        <f>F141+F255+F370+F488+F602</f>
        <v>0</v>
      </c>
      <c r="G13" s="91" t="s">
        <v>29</v>
      </c>
      <c r="H13" s="87">
        <f>H141+H255+H370+H488+H602</f>
        <v>0</v>
      </c>
      <c r="I13" s="92" t="s">
        <v>29</v>
      </c>
    </row>
    <row r="14" spans="1:9" ht="36.75" customHeight="1">
      <c r="A14" s="85" t="s">
        <v>26</v>
      </c>
      <c r="B14" s="93" t="s">
        <v>111</v>
      </c>
      <c r="C14" s="87">
        <f t="shared" si="1"/>
        <v>1812901</v>
      </c>
      <c r="D14" s="87">
        <f t="shared" si="1"/>
        <v>1812901</v>
      </c>
      <c r="E14" s="87">
        <f t="shared" si="1"/>
        <v>1728355.0099999998</v>
      </c>
      <c r="F14" s="91" t="s">
        <v>29</v>
      </c>
      <c r="G14" s="91" t="s">
        <v>29</v>
      </c>
      <c r="H14" s="91" t="s">
        <v>29</v>
      </c>
      <c r="I14" s="92" t="s">
        <v>29</v>
      </c>
    </row>
    <row r="15" spans="1:9" ht="36.75" customHeight="1">
      <c r="A15" s="85" t="s">
        <v>27</v>
      </c>
      <c r="B15" s="93" t="s">
        <v>112</v>
      </c>
      <c r="C15" s="87">
        <f t="shared" si="1"/>
        <v>25186</v>
      </c>
      <c r="D15" s="87">
        <f t="shared" si="1"/>
        <v>25186</v>
      </c>
      <c r="E15" s="87">
        <f t="shared" si="1"/>
        <v>24801.449999999997</v>
      </c>
      <c r="F15" s="87">
        <f aca="true" t="shared" si="2" ref="F15:F25">F143+F257+F372+F490+F604</f>
        <v>0</v>
      </c>
      <c r="G15" s="91" t="s">
        <v>29</v>
      </c>
      <c r="H15" s="87">
        <f aca="true" t="shared" si="3" ref="H15:H25">H143+H257+H372+H490+H604</f>
        <v>0</v>
      </c>
      <c r="I15" s="92" t="s">
        <v>29</v>
      </c>
    </row>
    <row r="16" spans="1:9" ht="48.75" customHeight="1">
      <c r="A16" s="85" t="s">
        <v>3</v>
      </c>
      <c r="B16" s="94" t="s">
        <v>113</v>
      </c>
      <c r="C16" s="91" t="s">
        <v>29</v>
      </c>
      <c r="D16" s="91" t="s">
        <v>29</v>
      </c>
      <c r="E16" s="91" t="s">
        <v>29</v>
      </c>
      <c r="F16" s="87">
        <f t="shared" si="2"/>
        <v>0</v>
      </c>
      <c r="G16" s="91" t="s">
        <v>29</v>
      </c>
      <c r="H16" s="87">
        <f t="shared" si="3"/>
        <v>0</v>
      </c>
      <c r="I16" s="92" t="s">
        <v>29</v>
      </c>
    </row>
    <row r="17" spans="1:9" ht="14.25" customHeight="1">
      <c r="A17" s="85" t="s">
        <v>4</v>
      </c>
      <c r="B17" s="95" t="s">
        <v>114</v>
      </c>
      <c r="C17" s="87">
        <f aca="true" t="shared" si="4" ref="C17:E25">C145+C259+C374+C492+C606</f>
        <v>102161.82999999999</v>
      </c>
      <c r="D17" s="87">
        <f t="shared" si="4"/>
        <v>102161.82999999999</v>
      </c>
      <c r="E17" s="87">
        <f t="shared" si="4"/>
        <v>102161.82999999999</v>
      </c>
      <c r="F17" s="87">
        <f t="shared" si="2"/>
        <v>102161.82999999999</v>
      </c>
      <c r="G17" s="91" t="s">
        <v>29</v>
      </c>
      <c r="H17" s="87">
        <f t="shared" si="3"/>
        <v>102161.82999999999</v>
      </c>
      <c r="I17" s="92" t="s">
        <v>29</v>
      </c>
    </row>
    <row r="18" spans="1:9" ht="15" customHeight="1">
      <c r="A18" s="85" t="s">
        <v>5</v>
      </c>
      <c r="B18" s="96" t="s">
        <v>115</v>
      </c>
      <c r="C18" s="87">
        <f t="shared" si="4"/>
        <v>2510002.02</v>
      </c>
      <c r="D18" s="87">
        <f t="shared" si="4"/>
        <v>2510002.02</v>
      </c>
      <c r="E18" s="87">
        <f t="shared" si="4"/>
        <v>2773369.72</v>
      </c>
      <c r="F18" s="87">
        <f t="shared" si="2"/>
        <v>2510002.02</v>
      </c>
      <c r="G18" s="91" t="s">
        <v>29</v>
      </c>
      <c r="H18" s="87">
        <f t="shared" si="3"/>
        <v>2510002.02</v>
      </c>
      <c r="I18" s="92" t="s">
        <v>29</v>
      </c>
    </row>
    <row r="19" spans="1:9" ht="30.75" customHeight="1">
      <c r="A19" s="85" t="s">
        <v>7</v>
      </c>
      <c r="B19" s="97" t="s">
        <v>217</v>
      </c>
      <c r="C19" s="87">
        <f t="shared" si="4"/>
        <v>1867816</v>
      </c>
      <c r="D19" s="87">
        <f t="shared" si="4"/>
        <v>1867816</v>
      </c>
      <c r="E19" s="87">
        <f t="shared" si="4"/>
        <v>1867816</v>
      </c>
      <c r="F19" s="87">
        <f t="shared" si="2"/>
        <v>0</v>
      </c>
      <c r="G19" s="91" t="s">
        <v>29</v>
      </c>
      <c r="H19" s="87">
        <f t="shared" si="3"/>
        <v>0</v>
      </c>
      <c r="I19" s="92" t="s">
        <v>29</v>
      </c>
    </row>
    <row r="20" spans="1:9" s="5" customFormat="1" ht="36.75" customHeight="1">
      <c r="A20" s="85" t="s">
        <v>8</v>
      </c>
      <c r="B20" s="94" t="s">
        <v>117</v>
      </c>
      <c r="C20" s="87">
        <f t="shared" si="4"/>
        <v>27080691.68000001</v>
      </c>
      <c r="D20" s="87">
        <f t="shared" si="4"/>
        <v>27080691.68000001</v>
      </c>
      <c r="E20" s="87">
        <f t="shared" si="4"/>
        <v>27026595.479999997</v>
      </c>
      <c r="F20" s="87">
        <f t="shared" si="2"/>
        <v>27080691.68000001</v>
      </c>
      <c r="G20" s="91" t="s">
        <v>29</v>
      </c>
      <c r="H20" s="87">
        <f t="shared" si="3"/>
        <v>27080691.68000001</v>
      </c>
      <c r="I20" s="92" t="s">
        <v>29</v>
      </c>
    </row>
    <row r="21" spans="1:9" s="5" customFormat="1" ht="34.5" customHeight="1">
      <c r="A21" s="85" t="s">
        <v>9</v>
      </c>
      <c r="B21" s="94" t="s">
        <v>118</v>
      </c>
      <c r="C21" s="87">
        <f t="shared" si="4"/>
        <v>2556538</v>
      </c>
      <c r="D21" s="87">
        <f t="shared" si="4"/>
        <v>2556538</v>
      </c>
      <c r="E21" s="87">
        <f t="shared" si="4"/>
        <v>2508660</v>
      </c>
      <c r="F21" s="87">
        <f t="shared" si="2"/>
        <v>2556538</v>
      </c>
      <c r="G21" s="91" t="s">
        <v>29</v>
      </c>
      <c r="H21" s="87">
        <f t="shared" si="3"/>
        <v>2556538</v>
      </c>
      <c r="I21" s="92" t="s">
        <v>29</v>
      </c>
    </row>
    <row r="22" spans="1:9" s="5" customFormat="1" ht="49.5" customHeight="1">
      <c r="A22" s="85" t="s">
        <v>35</v>
      </c>
      <c r="B22" s="94" t="s">
        <v>119</v>
      </c>
      <c r="C22" s="87">
        <f t="shared" si="4"/>
        <v>107952.14</v>
      </c>
      <c r="D22" s="87">
        <f t="shared" si="4"/>
        <v>107952.14</v>
      </c>
      <c r="E22" s="87">
        <f t="shared" si="4"/>
        <v>107952.14</v>
      </c>
      <c r="F22" s="87">
        <f t="shared" si="2"/>
        <v>107952.14</v>
      </c>
      <c r="G22" s="91" t="s">
        <v>29</v>
      </c>
      <c r="H22" s="87">
        <f t="shared" si="3"/>
        <v>107952.14</v>
      </c>
      <c r="I22" s="92" t="s">
        <v>29</v>
      </c>
    </row>
    <row r="23" spans="1:9" s="5" customFormat="1" ht="49.5" customHeight="1">
      <c r="A23" s="85" t="s">
        <v>37</v>
      </c>
      <c r="B23" s="94" t="s">
        <v>120</v>
      </c>
      <c r="C23" s="87">
        <f t="shared" si="4"/>
        <v>5478956.42</v>
      </c>
      <c r="D23" s="87">
        <f t="shared" si="4"/>
        <v>5478956.42</v>
      </c>
      <c r="E23" s="87">
        <f t="shared" si="4"/>
        <v>4955483.15</v>
      </c>
      <c r="F23" s="87">
        <f t="shared" si="2"/>
        <v>5478956.42</v>
      </c>
      <c r="G23" s="91" t="s">
        <v>29</v>
      </c>
      <c r="H23" s="87">
        <f t="shared" si="3"/>
        <v>5478956.42</v>
      </c>
      <c r="I23" s="92" t="s">
        <v>29</v>
      </c>
    </row>
    <row r="24" spans="1:9" s="5" customFormat="1" ht="48.75" customHeight="1">
      <c r="A24" s="85" t="s">
        <v>38</v>
      </c>
      <c r="B24" s="94" t="s">
        <v>121</v>
      </c>
      <c r="C24" s="87">
        <f t="shared" si="4"/>
        <v>1134386.3</v>
      </c>
      <c r="D24" s="87">
        <f t="shared" si="4"/>
        <v>1134386.3</v>
      </c>
      <c r="E24" s="87">
        <f t="shared" si="4"/>
        <v>1106372.7599999998</v>
      </c>
      <c r="F24" s="87">
        <f t="shared" si="2"/>
        <v>1134386.3</v>
      </c>
      <c r="G24" s="91" t="s">
        <v>29</v>
      </c>
      <c r="H24" s="87">
        <f t="shared" si="3"/>
        <v>1134386.3</v>
      </c>
      <c r="I24" s="92" t="s">
        <v>29</v>
      </c>
    </row>
    <row r="25" spans="1:9" ht="38.25" customHeight="1">
      <c r="A25" s="85" t="s">
        <v>39</v>
      </c>
      <c r="B25" s="94" t="s">
        <v>47</v>
      </c>
      <c r="C25" s="87">
        <f t="shared" si="4"/>
        <v>7082114</v>
      </c>
      <c r="D25" s="87">
        <f t="shared" si="4"/>
        <v>7087403.6080644755</v>
      </c>
      <c r="E25" s="87">
        <f t="shared" si="4"/>
        <v>6488960.050000001</v>
      </c>
      <c r="F25" s="87">
        <f t="shared" si="2"/>
        <v>7075951.56</v>
      </c>
      <c r="G25" s="91" t="s">
        <v>29</v>
      </c>
      <c r="H25" s="87">
        <f t="shared" si="3"/>
        <v>7075951.56</v>
      </c>
      <c r="I25" s="92" t="s">
        <v>29</v>
      </c>
    </row>
    <row r="26" spans="1:9" ht="15">
      <c r="A26" s="85" t="s">
        <v>43</v>
      </c>
      <c r="B26" s="98" t="s">
        <v>6</v>
      </c>
      <c r="C26" s="87">
        <f>C27+C28+C29+C30</f>
        <v>3657584</v>
      </c>
      <c r="D26" s="87">
        <f>D27+D28+D29+D30</f>
        <v>3653200.7735483856</v>
      </c>
      <c r="E26" s="87">
        <f>E27+E28+E29+E30</f>
        <v>3335284.56</v>
      </c>
      <c r="F26" s="87">
        <f>F27+F28+F29+F30</f>
        <v>3636600.9699999997</v>
      </c>
      <c r="G26" s="91" t="s">
        <v>29</v>
      </c>
      <c r="H26" s="87">
        <f>H27+H28+H29+H30</f>
        <v>3636600.9699999997</v>
      </c>
      <c r="I26" s="92" t="s">
        <v>29</v>
      </c>
    </row>
    <row r="27" spans="1:9" s="5" customFormat="1" ht="29.25" customHeight="1">
      <c r="A27" s="99" t="s">
        <v>239</v>
      </c>
      <c r="B27" s="89" t="s">
        <v>41</v>
      </c>
      <c r="C27" s="90">
        <f aca="true" t="shared" si="5" ref="C27:F38">C155+C269+C384+C502+C616</f>
        <v>305191</v>
      </c>
      <c r="D27" s="90">
        <f t="shared" si="5"/>
        <v>302620.4</v>
      </c>
      <c r="E27" s="90">
        <f t="shared" si="5"/>
        <v>271716.94</v>
      </c>
      <c r="F27" s="90">
        <f t="shared" si="5"/>
        <v>295149.26</v>
      </c>
      <c r="G27" s="91" t="s">
        <v>29</v>
      </c>
      <c r="H27" s="90">
        <f aca="true" t="shared" si="6" ref="H27:H39">H155+H269+H384+H502+H616</f>
        <v>295149.26</v>
      </c>
      <c r="I27" s="92" t="s">
        <v>29</v>
      </c>
    </row>
    <row r="28" spans="1:9" s="5" customFormat="1" ht="30">
      <c r="A28" s="99" t="s">
        <v>240</v>
      </c>
      <c r="B28" s="89" t="s">
        <v>33</v>
      </c>
      <c r="C28" s="90">
        <f t="shared" si="5"/>
        <v>2749505</v>
      </c>
      <c r="D28" s="90">
        <f t="shared" si="5"/>
        <v>2747110.67</v>
      </c>
      <c r="E28" s="90">
        <f t="shared" si="5"/>
        <v>2513525.59</v>
      </c>
      <c r="F28" s="90">
        <f t="shared" si="5"/>
        <v>2740843.63</v>
      </c>
      <c r="G28" s="91" t="s">
        <v>29</v>
      </c>
      <c r="H28" s="90">
        <f t="shared" si="6"/>
        <v>2740843.63</v>
      </c>
      <c r="I28" s="92" t="s">
        <v>29</v>
      </c>
    </row>
    <row r="29" spans="1:9" s="5" customFormat="1" ht="30">
      <c r="A29" s="99" t="s">
        <v>241</v>
      </c>
      <c r="B29" s="89" t="s">
        <v>1</v>
      </c>
      <c r="C29" s="90">
        <f t="shared" si="5"/>
        <v>410393</v>
      </c>
      <c r="D29" s="90">
        <f t="shared" si="5"/>
        <v>411389.193548386</v>
      </c>
      <c r="E29" s="90">
        <f t="shared" si="5"/>
        <v>377133.26000000007</v>
      </c>
      <c r="F29" s="90">
        <f t="shared" si="5"/>
        <v>411289.33</v>
      </c>
      <c r="G29" s="91" t="s">
        <v>29</v>
      </c>
      <c r="H29" s="90">
        <f t="shared" si="6"/>
        <v>411289.33</v>
      </c>
      <c r="I29" s="92" t="s">
        <v>29</v>
      </c>
    </row>
    <row r="30" spans="1:9" s="5" customFormat="1" ht="15">
      <c r="A30" s="99" t="s">
        <v>242</v>
      </c>
      <c r="B30" s="100" t="s">
        <v>25</v>
      </c>
      <c r="C30" s="90">
        <f t="shared" si="5"/>
        <v>192495</v>
      </c>
      <c r="D30" s="90">
        <f t="shared" si="5"/>
        <v>192080.50999999995</v>
      </c>
      <c r="E30" s="90">
        <f t="shared" si="5"/>
        <v>172908.77000000002</v>
      </c>
      <c r="F30" s="90">
        <f t="shared" si="5"/>
        <v>189318.74999999997</v>
      </c>
      <c r="G30" s="91" t="s">
        <v>29</v>
      </c>
      <c r="H30" s="90">
        <f t="shared" si="6"/>
        <v>189318.74999999997</v>
      </c>
      <c r="I30" s="92" t="s">
        <v>29</v>
      </c>
    </row>
    <row r="31" spans="1:179" s="5" customFormat="1" ht="15">
      <c r="A31" s="101" t="s">
        <v>58</v>
      </c>
      <c r="B31" s="94" t="s">
        <v>2</v>
      </c>
      <c r="C31" s="87">
        <f t="shared" si="5"/>
        <v>7095820</v>
      </c>
      <c r="D31" s="87">
        <f t="shared" si="5"/>
        <v>7095820</v>
      </c>
      <c r="E31" s="87">
        <f t="shared" si="5"/>
        <v>14056633.05</v>
      </c>
      <c r="F31" s="87">
        <f t="shared" si="5"/>
        <v>14645743.449999997</v>
      </c>
      <c r="G31" s="87">
        <f>G159+G273+G388+G506+G620</f>
        <v>431549.74999999994</v>
      </c>
      <c r="H31" s="87">
        <f t="shared" si="6"/>
        <v>14645743.449999997</v>
      </c>
      <c r="I31" s="87">
        <f>I159+I273+I388+I506+I620</f>
        <v>431549.74999999994</v>
      </c>
      <c r="J31" s="6"/>
      <c r="K31" s="7"/>
      <c r="L31" s="6"/>
      <c r="M31" s="7"/>
      <c r="N31" s="6"/>
      <c r="O31" s="7"/>
      <c r="P31" s="6"/>
      <c r="Q31" s="7"/>
      <c r="R31" s="6"/>
      <c r="S31" s="7"/>
      <c r="T31" s="6"/>
      <c r="U31" s="7"/>
      <c r="V31" s="6"/>
      <c r="W31" s="7"/>
      <c r="X31" s="6"/>
      <c r="Y31" s="7"/>
      <c r="Z31" s="6"/>
      <c r="AA31" s="7"/>
      <c r="AB31" s="6"/>
      <c r="AC31" s="7"/>
      <c r="AD31" s="6"/>
      <c r="AE31" s="7"/>
      <c r="AF31" s="6"/>
      <c r="AG31" s="7"/>
      <c r="AH31" s="6"/>
      <c r="AI31" s="7"/>
      <c r="AJ31" s="6"/>
      <c r="AK31" s="7"/>
      <c r="AL31" s="6"/>
      <c r="AM31" s="7"/>
      <c r="AN31" s="6"/>
      <c r="AO31" s="7"/>
      <c r="AP31" s="6"/>
      <c r="AQ31" s="7"/>
      <c r="AR31" s="6"/>
      <c r="AS31" s="7"/>
      <c r="AT31" s="6"/>
      <c r="AU31" s="7"/>
      <c r="AV31" s="6"/>
      <c r="AW31" s="7"/>
      <c r="AX31" s="6"/>
      <c r="AY31" s="7"/>
      <c r="AZ31" s="6"/>
      <c r="BA31" s="7"/>
      <c r="BB31" s="6"/>
      <c r="BC31" s="7"/>
      <c r="BD31" s="6"/>
      <c r="BE31" s="7"/>
      <c r="BF31" s="6"/>
      <c r="BG31" s="7"/>
      <c r="BH31" s="6"/>
      <c r="BI31" s="7"/>
      <c r="BJ31" s="6"/>
      <c r="BK31" s="7"/>
      <c r="BL31" s="6"/>
      <c r="BM31" s="7"/>
      <c r="BN31" s="6"/>
      <c r="BO31" s="7"/>
      <c r="BP31" s="6"/>
      <c r="BQ31" s="7"/>
      <c r="BR31" s="6"/>
      <c r="BS31" s="7"/>
      <c r="BT31" s="6"/>
      <c r="BU31" s="7"/>
      <c r="BV31" s="6"/>
      <c r="BW31" s="7"/>
      <c r="BX31" s="6"/>
      <c r="BY31" s="7"/>
      <c r="BZ31" s="6"/>
      <c r="CA31" s="7"/>
      <c r="CB31" s="6"/>
      <c r="CC31" s="7"/>
      <c r="CD31" s="6"/>
      <c r="CE31" s="7"/>
      <c r="CF31" s="6"/>
      <c r="CG31" s="7"/>
      <c r="CH31" s="6"/>
      <c r="CI31" s="7"/>
      <c r="CJ31" s="6"/>
      <c r="CK31" s="7"/>
      <c r="CL31" s="6"/>
      <c r="CM31" s="7"/>
      <c r="CN31" s="6"/>
      <c r="CO31" s="7"/>
      <c r="CP31" s="6"/>
      <c r="CQ31" s="7"/>
      <c r="CR31" s="6"/>
      <c r="CS31" s="7"/>
      <c r="CT31" s="6"/>
      <c r="CU31" s="7"/>
      <c r="CV31" s="6"/>
      <c r="CW31" s="7"/>
      <c r="CX31" s="6"/>
      <c r="CY31" s="7"/>
      <c r="CZ31" s="6"/>
      <c r="DA31" s="7"/>
      <c r="DB31" s="6"/>
      <c r="DC31" s="7"/>
      <c r="DD31" s="6"/>
      <c r="DE31" s="7"/>
      <c r="DF31" s="6"/>
      <c r="DG31" s="7"/>
      <c r="DH31" s="6"/>
      <c r="DI31" s="7"/>
      <c r="DJ31" s="6"/>
      <c r="DK31" s="7"/>
      <c r="DL31" s="6"/>
      <c r="DM31" s="7"/>
      <c r="DN31" s="6"/>
      <c r="DO31" s="7"/>
      <c r="DP31" s="6"/>
      <c r="DQ31" s="7"/>
      <c r="DR31" s="6"/>
      <c r="DS31" s="7"/>
      <c r="DT31" s="6"/>
      <c r="DU31" s="7"/>
      <c r="DV31" s="6"/>
      <c r="DW31" s="7"/>
      <c r="DX31" s="6"/>
      <c r="DY31" s="7"/>
      <c r="DZ31" s="6"/>
      <c r="EA31" s="7"/>
      <c r="EB31" s="6"/>
      <c r="EC31" s="7"/>
      <c r="ED31" s="6"/>
      <c r="EE31" s="7"/>
      <c r="EF31" s="6"/>
      <c r="EG31" s="7"/>
      <c r="EH31" s="6"/>
      <c r="EI31" s="7"/>
      <c r="EJ31" s="6"/>
      <c r="EK31" s="7"/>
      <c r="EL31" s="6"/>
      <c r="EM31" s="7"/>
      <c r="EN31" s="6"/>
      <c r="EO31" s="7"/>
      <c r="EP31" s="6"/>
      <c r="EQ31" s="7"/>
      <c r="ER31" s="6"/>
      <c r="ES31" s="7"/>
      <c r="ET31" s="6"/>
      <c r="EU31" s="7"/>
      <c r="EV31" s="6"/>
      <c r="EW31" s="7"/>
      <c r="EX31" s="6"/>
      <c r="EY31" s="7"/>
      <c r="EZ31" s="6"/>
      <c r="FA31" s="7"/>
      <c r="FB31" s="6"/>
      <c r="FC31" s="7"/>
      <c r="FD31" s="6"/>
      <c r="FE31" s="7"/>
      <c r="FF31" s="6"/>
      <c r="FG31" s="7"/>
      <c r="FH31" s="6"/>
      <c r="FI31" s="7"/>
      <c r="FJ31" s="6"/>
      <c r="FK31" s="7"/>
      <c r="FL31" s="6"/>
      <c r="FM31" s="7"/>
      <c r="FN31" s="6"/>
      <c r="FO31" s="7"/>
      <c r="FP31" s="6"/>
      <c r="FQ31" s="7"/>
      <c r="FR31" s="6"/>
      <c r="FS31" s="7"/>
      <c r="FT31" s="6"/>
      <c r="FU31" s="7"/>
      <c r="FV31" s="6"/>
      <c r="FW31" s="7"/>
    </row>
    <row r="32" spans="1:179" s="5" customFormat="1" ht="45">
      <c r="A32" s="102"/>
      <c r="B32" s="89" t="s">
        <v>126</v>
      </c>
      <c r="C32" s="103">
        <f t="shared" si="5"/>
        <v>0</v>
      </c>
      <c r="D32" s="90">
        <f t="shared" si="5"/>
        <v>0</v>
      </c>
      <c r="E32" s="90">
        <f t="shared" si="5"/>
        <v>7295824.49</v>
      </c>
      <c r="F32" s="103">
        <f t="shared" si="5"/>
        <v>7708323.749999998</v>
      </c>
      <c r="G32" s="90">
        <f>G160+G274+G389+G507+G621</f>
        <v>454.85</v>
      </c>
      <c r="H32" s="103">
        <f t="shared" si="6"/>
        <v>7708323.749999998</v>
      </c>
      <c r="I32" s="104">
        <f>I160+I274+I389+I507+I621</f>
        <v>454.85</v>
      </c>
      <c r="J32" s="8"/>
      <c r="K32" s="9"/>
      <c r="L32" s="8"/>
      <c r="M32" s="9"/>
      <c r="N32" s="8"/>
      <c r="O32" s="9"/>
      <c r="P32" s="8"/>
      <c r="Q32" s="9"/>
      <c r="R32" s="8"/>
      <c r="S32" s="9"/>
      <c r="T32" s="8"/>
      <c r="U32" s="9"/>
      <c r="V32" s="8"/>
      <c r="W32" s="9"/>
      <c r="X32" s="8"/>
      <c r="Y32" s="9"/>
      <c r="Z32" s="8"/>
      <c r="AA32" s="9"/>
      <c r="AB32" s="8"/>
      <c r="AC32" s="9"/>
      <c r="AD32" s="8"/>
      <c r="AE32" s="9"/>
      <c r="AF32" s="8"/>
      <c r="AG32" s="9"/>
      <c r="AH32" s="8"/>
      <c r="AI32" s="9"/>
      <c r="AJ32" s="8"/>
      <c r="AK32" s="9"/>
      <c r="AL32" s="8"/>
      <c r="AM32" s="9"/>
      <c r="AN32" s="8"/>
      <c r="AO32" s="9"/>
      <c r="AP32" s="8"/>
      <c r="AQ32" s="9"/>
      <c r="AR32" s="8"/>
      <c r="AS32" s="9"/>
      <c r="AT32" s="8"/>
      <c r="AU32" s="9"/>
      <c r="AV32" s="8"/>
      <c r="AW32" s="9"/>
      <c r="AX32" s="8"/>
      <c r="AY32" s="9"/>
      <c r="AZ32" s="8"/>
      <c r="BA32" s="9"/>
      <c r="BB32" s="8"/>
      <c r="BC32" s="9"/>
      <c r="BD32" s="8"/>
      <c r="BE32" s="9"/>
      <c r="BF32" s="8"/>
      <c r="BG32" s="9"/>
      <c r="BH32" s="8"/>
      <c r="BI32" s="9"/>
      <c r="BJ32" s="8"/>
      <c r="BK32" s="9"/>
      <c r="BL32" s="8"/>
      <c r="BM32" s="9"/>
      <c r="BN32" s="8"/>
      <c r="BO32" s="9"/>
      <c r="BP32" s="8"/>
      <c r="BQ32" s="9"/>
      <c r="BR32" s="8"/>
      <c r="BS32" s="9"/>
      <c r="BT32" s="8"/>
      <c r="BU32" s="9"/>
      <c r="BV32" s="8"/>
      <c r="BW32" s="9"/>
      <c r="BX32" s="8"/>
      <c r="BY32" s="9"/>
      <c r="BZ32" s="8"/>
      <c r="CA32" s="9"/>
      <c r="CB32" s="8"/>
      <c r="CC32" s="9"/>
      <c r="CD32" s="8"/>
      <c r="CE32" s="9"/>
      <c r="CF32" s="8"/>
      <c r="CG32" s="9"/>
      <c r="CH32" s="8"/>
      <c r="CI32" s="9"/>
      <c r="CJ32" s="8"/>
      <c r="CK32" s="9"/>
      <c r="CL32" s="8"/>
      <c r="CM32" s="9"/>
      <c r="CN32" s="8"/>
      <c r="CO32" s="9"/>
      <c r="CP32" s="8"/>
      <c r="CQ32" s="9"/>
      <c r="CR32" s="8"/>
      <c r="CS32" s="9"/>
      <c r="CT32" s="8"/>
      <c r="CU32" s="9"/>
      <c r="CV32" s="8"/>
      <c r="CW32" s="9"/>
      <c r="CX32" s="8"/>
      <c r="CY32" s="9"/>
      <c r="CZ32" s="8"/>
      <c r="DA32" s="9"/>
      <c r="DB32" s="8"/>
      <c r="DC32" s="9"/>
      <c r="DD32" s="8"/>
      <c r="DE32" s="9"/>
      <c r="DF32" s="8"/>
      <c r="DG32" s="9"/>
      <c r="DH32" s="8"/>
      <c r="DI32" s="9"/>
      <c r="DJ32" s="8"/>
      <c r="DK32" s="9"/>
      <c r="DL32" s="8"/>
      <c r="DM32" s="9"/>
      <c r="DN32" s="8"/>
      <c r="DO32" s="9"/>
      <c r="DP32" s="8"/>
      <c r="DQ32" s="9"/>
      <c r="DR32" s="8"/>
      <c r="DS32" s="9"/>
      <c r="DT32" s="8"/>
      <c r="DU32" s="9"/>
      <c r="DV32" s="8"/>
      <c r="DW32" s="9"/>
      <c r="DX32" s="8"/>
      <c r="DY32" s="9"/>
      <c r="DZ32" s="8"/>
      <c r="EA32" s="9"/>
      <c r="EB32" s="8"/>
      <c r="EC32" s="9"/>
      <c r="ED32" s="8"/>
      <c r="EE32" s="9"/>
      <c r="EF32" s="8"/>
      <c r="EG32" s="9"/>
      <c r="EH32" s="8"/>
      <c r="EI32" s="9"/>
      <c r="EJ32" s="8"/>
      <c r="EK32" s="9"/>
      <c r="EL32" s="8"/>
      <c r="EM32" s="9"/>
      <c r="EN32" s="8"/>
      <c r="EO32" s="9"/>
      <c r="EP32" s="8"/>
      <c r="EQ32" s="9"/>
      <c r="ER32" s="8"/>
      <c r="ES32" s="9"/>
      <c r="ET32" s="8"/>
      <c r="EU32" s="9"/>
      <c r="EV32" s="8"/>
      <c r="EW32" s="9"/>
      <c r="EX32" s="8"/>
      <c r="EY32" s="9"/>
      <c r="EZ32" s="8"/>
      <c r="FA32" s="9"/>
      <c r="FB32" s="8"/>
      <c r="FC32" s="9"/>
      <c r="FD32" s="8"/>
      <c r="FE32" s="9"/>
      <c r="FF32" s="8"/>
      <c r="FG32" s="9"/>
      <c r="FH32" s="8"/>
      <c r="FI32" s="9"/>
      <c r="FJ32" s="8"/>
      <c r="FK32" s="9"/>
      <c r="FL32" s="8"/>
      <c r="FM32" s="9"/>
      <c r="FN32" s="8"/>
      <c r="FO32" s="9"/>
      <c r="FP32" s="8"/>
      <c r="FQ32" s="9"/>
      <c r="FR32" s="8"/>
      <c r="FS32" s="9"/>
      <c r="FT32" s="8"/>
      <c r="FU32" s="9"/>
      <c r="FV32" s="8"/>
      <c r="FW32" s="9"/>
    </row>
    <row r="33" spans="1:9" ht="50.25" customHeight="1">
      <c r="A33" s="101" t="s">
        <v>60</v>
      </c>
      <c r="B33" s="88" t="s">
        <v>12</v>
      </c>
      <c r="C33" s="87">
        <f t="shared" si="5"/>
        <v>44519732</v>
      </c>
      <c r="D33" s="87">
        <f t="shared" si="5"/>
        <v>44700054.26741934</v>
      </c>
      <c r="E33" s="87">
        <f t="shared" si="5"/>
        <v>40854735.67999999</v>
      </c>
      <c r="F33" s="87">
        <f t="shared" si="5"/>
        <v>44559218.14999996</v>
      </c>
      <c r="G33" s="105" t="s">
        <v>29</v>
      </c>
      <c r="H33" s="87">
        <f t="shared" si="6"/>
        <v>44559218.14999996</v>
      </c>
      <c r="I33" s="106" t="s">
        <v>29</v>
      </c>
    </row>
    <row r="34" spans="1:9" s="5" customFormat="1" ht="15">
      <c r="A34" s="101" t="s">
        <v>62</v>
      </c>
      <c r="B34" s="86" t="s">
        <v>13</v>
      </c>
      <c r="C34" s="87">
        <f t="shared" si="5"/>
        <v>845766</v>
      </c>
      <c r="D34" s="87">
        <f t="shared" si="5"/>
        <v>150167.44</v>
      </c>
      <c r="E34" s="87">
        <f t="shared" si="5"/>
        <v>137244.02</v>
      </c>
      <c r="F34" s="87">
        <f t="shared" si="5"/>
        <v>150350.63</v>
      </c>
      <c r="G34" s="105" t="s">
        <v>29</v>
      </c>
      <c r="H34" s="87">
        <f t="shared" si="6"/>
        <v>150350.63</v>
      </c>
      <c r="I34" s="106" t="s">
        <v>29</v>
      </c>
    </row>
    <row r="35" spans="1:9" s="5" customFormat="1" ht="15.75" customHeight="1">
      <c r="A35" s="101" t="s">
        <v>78</v>
      </c>
      <c r="B35" s="94" t="s">
        <v>42</v>
      </c>
      <c r="C35" s="87">
        <f t="shared" si="5"/>
        <v>908685</v>
      </c>
      <c r="D35" s="87">
        <f t="shared" si="5"/>
        <v>888693.2</v>
      </c>
      <c r="E35" s="87">
        <f t="shared" si="5"/>
        <v>801603.97</v>
      </c>
      <c r="F35" s="87">
        <f t="shared" si="5"/>
        <v>872456.86</v>
      </c>
      <c r="G35" s="87">
        <f>G163+G277+G392+G510+G624</f>
        <v>1363</v>
      </c>
      <c r="H35" s="87">
        <f t="shared" si="6"/>
        <v>872456.86</v>
      </c>
      <c r="I35" s="87">
        <f>I163+I277+I392+I510+I624</f>
        <v>1363</v>
      </c>
    </row>
    <row r="36" spans="1:9" s="5" customFormat="1" ht="15.75" customHeight="1">
      <c r="A36" s="101" t="s">
        <v>83</v>
      </c>
      <c r="B36" s="94" t="s">
        <v>82</v>
      </c>
      <c r="C36" s="87">
        <f t="shared" si="5"/>
        <v>80224</v>
      </c>
      <c r="D36" s="87">
        <f t="shared" si="5"/>
        <v>80223.51</v>
      </c>
      <c r="E36" s="87">
        <f t="shared" si="5"/>
        <v>73538.08</v>
      </c>
      <c r="F36" s="87">
        <f t="shared" si="5"/>
        <v>81120.18999999999</v>
      </c>
      <c r="G36" s="87">
        <f>G164+G278+G393+G511+G625</f>
        <v>0</v>
      </c>
      <c r="H36" s="87">
        <f t="shared" si="6"/>
        <v>81120.18999999999</v>
      </c>
      <c r="I36" s="87">
        <f>I164+I278+I393+I511+I625</f>
        <v>0</v>
      </c>
    </row>
    <row r="37" spans="1:9" ht="50.25" customHeight="1">
      <c r="A37" s="101" t="s">
        <v>84</v>
      </c>
      <c r="B37" s="88" t="s">
        <v>22</v>
      </c>
      <c r="C37" s="87">
        <f t="shared" si="5"/>
        <v>1215227</v>
      </c>
      <c r="D37" s="87">
        <f t="shared" si="5"/>
        <v>1215227</v>
      </c>
      <c r="E37" s="87">
        <f t="shared" si="5"/>
        <v>1108408.8499999999</v>
      </c>
      <c r="F37" s="87">
        <f t="shared" si="5"/>
        <v>1214008.19</v>
      </c>
      <c r="G37" s="105" t="s">
        <v>29</v>
      </c>
      <c r="H37" s="87">
        <f t="shared" si="6"/>
        <v>1214008.19</v>
      </c>
      <c r="I37" s="106" t="s">
        <v>29</v>
      </c>
    </row>
    <row r="38" spans="1:9" ht="15">
      <c r="A38" s="101" t="s">
        <v>85</v>
      </c>
      <c r="B38" s="107" t="s">
        <v>21</v>
      </c>
      <c r="C38" s="87">
        <f t="shared" si="5"/>
        <v>23658274</v>
      </c>
      <c r="D38" s="87">
        <f t="shared" si="5"/>
        <v>23658274</v>
      </c>
      <c r="E38" s="87">
        <f t="shared" si="5"/>
        <v>21662683.389999993</v>
      </c>
      <c r="F38" s="87">
        <f t="shared" si="5"/>
        <v>23908125.180000003</v>
      </c>
      <c r="G38" s="105" t="s">
        <v>29</v>
      </c>
      <c r="H38" s="87">
        <f t="shared" si="6"/>
        <v>23906167.78</v>
      </c>
      <c r="I38" s="106" t="s">
        <v>29</v>
      </c>
    </row>
    <row r="39" spans="1:9" s="5" customFormat="1" ht="15">
      <c r="A39" s="102"/>
      <c r="B39" s="108" t="s">
        <v>228</v>
      </c>
      <c r="C39" s="90"/>
      <c r="D39" s="90"/>
      <c r="E39" s="90">
        <f>E167+E281+E396+E514+E628</f>
        <v>523971.1</v>
      </c>
      <c r="F39" s="90">
        <f>F167+F281+F396+F514+F628</f>
        <v>528835.3200000001</v>
      </c>
      <c r="G39" s="91"/>
      <c r="H39" s="90">
        <f t="shared" si="6"/>
        <v>528835.3200000001</v>
      </c>
      <c r="I39" s="109"/>
    </row>
    <row r="40" spans="1:9" ht="30">
      <c r="A40" s="101" t="s">
        <v>91</v>
      </c>
      <c r="B40" s="110" t="s">
        <v>36</v>
      </c>
      <c r="C40" s="87">
        <f>C41+C42</f>
        <v>9624295</v>
      </c>
      <c r="D40" s="87">
        <f>D41+D42</f>
        <v>9624295</v>
      </c>
      <c r="E40" s="87">
        <f>E41+E42</f>
        <v>8463134.44</v>
      </c>
      <c r="F40" s="87">
        <f>F41+F42</f>
        <v>9322866.65</v>
      </c>
      <c r="G40" s="105">
        <f>G42</f>
        <v>4717.6</v>
      </c>
      <c r="H40" s="87">
        <f>H41+H42</f>
        <v>9322866.65</v>
      </c>
      <c r="I40" s="105">
        <f>I42</f>
        <v>4717.6</v>
      </c>
    </row>
    <row r="41" spans="1:9" ht="60">
      <c r="A41" s="99" t="s">
        <v>243</v>
      </c>
      <c r="B41" s="111" t="s">
        <v>44</v>
      </c>
      <c r="C41" s="90">
        <f aca="true" t="shared" si="7" ref="C41:F42">C169+C283+C398+C516+C630</f>
        <v>9272311</v>
      </c>
      <c r="D41" s="90">
        <f t="shared" si="7"/>
        <v>9272311</v>
      </c>
      <c r="E41" s="90">
        <f t="shared" si="7"/>
        <v>8050578.58</v>
      </c>
      <c r="F41" s="90">
        <f t="shared" si="7"/>
        <v>8875755.32</v>
      </c>
      <c r="G41" s="91" t="s">
        <v>29</v>
      </c>
      <c r="H41" s="90">
        <f>H169+H283+H398+H516+H630</f>
        <v>8875755.32</v>
      </c>
      <c r="I41" s="92" t="s">
        <v>29</v>
      </c>
    </row>
    <row r="42" spans="1:9" ht="75">
      <c r="A42" s="99" t="s">
        <v>244</v>
      </c>
      <c r="B42" s="111" t="s">
        <v>45</v>
      </c>
      <c r="C42" s="90">
        <f t="shared" si="7"/>
        <v>351984</v>
      </c>
      <c r="D42" s="90">
        <f t="shared" si="7"/>
        <v>351984</v>
      </c>
      <c r="E42" s="90">
        <f t="shared" si="7"/>
        <v>412555.8599999999</v>
      </c>
      <c r="F42" s="90">
        <f t="shared" si="7"/>
        <v>447111.33</v>
      </c>
      <c r="G42" s="90">
        <f>G170+G284+G399+G517+G631</f>
        <v>4717.6</v>
      </c>
      <c r="H42" s="90">
        <f>H170+H284+H399+H517+H631</f>
        <v>447111.33</v>
      </c>
      <c r="I42" s="90">
        <f>I170+I284+I399+I517+I631</f>
        <v>4717.6</v>
      </c>
    </row>
    <row r="43" spans="1:9" ht="15.75" customHeight="1">
      <c r="A43" s="85" t="s">
        <v>92</v>
      </c>
      <c r="B43" s="93" t="s">
        <v>129</v>
      </c>
      <c r="C43" s="87">
        <v>481493</v>
      </c>
      <c r="D43" s="87">
        <v>481493</v>
      </c>
      <c r="E43" s="87">
        <v>286732.28</v>
      </c>
      <c r="F43" s="87">
        <v>345682.97</v>
      </c>
      <c r="G43" s="105" t="s">
        <v>29</v>
      </c>
      <c r="H43" s="87">
        <v>345682.97</v>
      </c>
      <c r="I43" s="106" t="s">
        <v>29</v>
      </c>
    </row>
    <row r="44" spans="1:9" ht="30">
      <c r="A44" s="85" t="s">
        <v>96</v>
      </c>
      <c r="B44" s="93" t="s">
        <v>131</v>
      </c>
      <c r="C44" s="87">
        <f>SUM(C45:C46)</f>
        <v>1071080</v>
      </c>
      <c r="D44" s="87">
        <f>SUM(D45:D46)</f>
        <v>1071081</v>
      </c>
      <c r="E44" s="87">
        <f>E45+E46</f>
        <v>1058460</v>
      </c>
      <c r="F44" s="87">
        <f>F45+F46</f>
        <v>1059040</v>
      </c>
      <c r="G44" s="105" t="s">
        <v>29</v>
      </c>
      <c r="H44" s="87">
        <f>H45+H46</f>
        <v>1059040</v>
      </c>
      <c r="I44" s="106" t="s">
        <v>29</v>
      </c>
    </row>
    <row r="45" spans="1:9" s="5" customFormat="1" ht="15">
      <c r="A45" s="99" t="s">
        <v>212</v>
      </c>
      <c r="B45" s="112" t="s">
        <v>132</v>
      </c>
      <c r="C45" s="90">
        <f aca="true" t="shared" si="8" ref="C45:F46">C173+C287+C402+C520+C634</f>
        <v>608810</v>
      </c>
      <c r="D45" s="90">
        <f t="shared" si="8"/>
        <v>608810</v>
      </c>
      <c r="E45" s="90">
        <f t="shared" si="8"/>
        <v>596650</v>
      </c>
      <c r="F45" s="90">
        <f t="shared" si="8"/>
        <v>596770</v>
      </c>
      <c r="G45" s="91" t="s">
        <v>29</v>
      </c>
      <c r="H45" s="90">
        <f>H173+H287+H402+H520+H634</f>
        <v>596770</v>
      </c>
      <c r="I45" s="92" t="s">
        <v>29</v>
      </c>
    </row>
    <row r="46" spans="1:9" s="5" customFormat="1" ht="15">
      <c r="A46" s="99" t="s">
        <v>213</v>
      </c>
      <c r="B46" s="112" t="s">
        <v>133</v>
      </c>
      <c r="C46" s="90">
        <f t="shared" si="8"/>
        <v>462270</v>
      </c>
      <c r="D46" s="90">
        <f t="shared" si="8"/>
        <v>462271</v>
      </c>
      <c r="E46" s="90">
        <f t="shared" si="8"/>
        <v>461810</v>
      </c>
      <c r="F46" s="90">
        <f t="shared" si="8"/>
        <v>462270</v>
      </c>
      <c r="G46" s="91" t="s">
        <v>29</v>
      </c>
      <c r="H46" s="90">
        <f>H174+H288+H403+H521+H635</f>
        <v>462270</v>
      </c>
      <c r="I46" s="92" t="s">
        <v>29</v>
      </c>
    </row>
    <row r="47" spans="1:9" s="5" customFormat="1" ht="30">
      <c r="A47" s="85" t="s">
        <v>130</v>
      </c>
      <c r="B47" s="110" t="s">
        <v>216</v>
      </c>
      <c r="C47" s="87">
        <v>170113</v>
      </c>
      <c r="D47" s="87">
        <v>170113</v>
      </c>
      <c r="E47" s="87"/>
      <c r="F47" s="87"/>
      <c r="G47" s="87"/>
      <c r="H47" s="87"/>
      <c r="I47" s="87"/>
    </row>
    <row r="48" spans="1:9" ht="15" customHeight="1">
      <c r="A48" s="85" t="s">
        <v>134</v>
      </c>
      <c r="B48" s="110" t="s">
        <v>66</v>
      </c>
      <c r="C48" s="87">
        <f>C175+C289+C404+C522+C636</f>
        <v>3040467</v>
      </c>
      <c r="D48" s="87">
        <f>D175+D289+D404+D522+D636</f>
        <v>3040467</v>
      </c>
      <c r="E48" s="91" t="s">
        <v>29</v>
      </c>
      <c r="F48" s="91" t="s">
        <v>29</v>
      </c>
      <c r="G48" s="91" t="s">
        <v>29</v>
      </c>
      <c r="H48" s="91" t="s">
        <v>29</v>
      </c>
      <c r="I48" s="92" t="s">
        <v>29</v>
      </c>
    </row>
    <row r="49" spans="1:9" ht="15" customHeight="1">
      <c r="A49" s="85" t="s">
        <v>199</v>
      </c>
      <c r="B49" s="110" t="s">
        <v>229</v>
      </c>
      <c r="C49" s="87">
        <v>-2221234</v>
      </c>
      <c r="D49" s="87">
        <v>-2221234</v>
      </c>
      <c r="E49" s="91"/>
      <c r="F49" s="91"/>
      <c r="G49" s="91"/>
      <c r="H49" s="91"/>
      <c r="I49" s="92"/>
    </row>
    <row r="50" spans="1:9" ht="15">
      <c r="A50" s="154" t="s">
        <v>135</v>
      </c>
      <c r="B50" s="155"/>
      <c r="C50" s="91" t="s">
        <v>29</v>
      </c>
      <c r="D50" s="91" t="s">
        <v>29</v>
      </c>
      <c r="E50" s="113">
        <f>E176+E290+E405+E523+E637</f>
        <v>29923776.38</v>
      </c>
      <c r="F50" s="91" t="s">
        <v>29</v>
      </c>
      <c r="G50" s="91" t="s">
        <v>29</v>
      </c>
      <c r="H50" s="91" t="s">
        <v>29</v>
      </c>
      <c r="I50" s="92" t="s">
        <v>29</v>
      </c>
    </row>
    <row r="51" spans="1:9" ht="15">
      <c r="A51" s="154" t="s">
        <v>32</v>
      </c>
      <c r="B51" s="155"/>
      <c r="C51" s="91" t="s">
        <v>29</v>
      </c>
      <c r="D51" s="91" t="s">
        <v>29</v>
      </c>
      <c r="E51" s="114" t="s">
        <v>29</v>
      </c>
      <c r="F51" s="87">
        <f>F177+F291+F406+F524+F638</f>
        <v>0</v>
      </c>
      <c r="G51" s="87">
        <f>G177+G291+G406+G524+G638</f>
        <v>0</v>
      </c>
      <c r="H51" s="87">
        <f>H177+H291+H406+H524+H638</f>
        <v>0</v>
      </c>
      <c r="I51" s="87">
        <f>I177+I291+I406+I524+I638</f>
        <v>0</v>
      </c>
    </row>
    <row r="52" spans="1:9" ht="27" customHeight="1" thickBot="1">
      <c r="A52" s="156" t="s">
        <v>40</v>
      </c>
      <c r="B52" s="157"/>
      <c r="C52" s="91" t="s">
        <v>29</v>
      </c>
      <c r="D52" s="91" t="s">
        <v>29</v>
      </c>
      <c r="E52" s="113">
        <f>E178+E292+E407+E525+E639</f>
        <v>8868.06</v>
      </c>
      <c r="F52" s="91" t="s">
        <v>29</v>
      </c>
      <c r="G52" s="91" t="s">
        <v>29</v>
      </c>
      <c r="H52" s="91" t="s">
        <v>29</v>
      </c>
      <c r="I52" s="92" t="s">
        <v>29</v>
      </c>
    </row>
    <row r="53" spans="1:9" s="11" customFormat="1" ht="24" customHeight="1" thickBot="1" thickTop="1">
      <c r="A53" s="149" t="s">
        <v>68</v>
      </c>
      <c r="B53" s="150"/>
      <c r="C53" s="150"/>
      <c r="D53" s="150"/>
      <c r="E53" s="150"/>
      <c r="F53" s="150"/>
      <c r="G53" s="150"/>
      <c r="H53" s="150"/>
      <c r="I53" s="151"/>
    </row>
    <row r="54" spans="1:9" ht="50.25" customHeight="1" thickTop="1">
      <c r="A54" s="158" t="s">
        <v>249</v>
      </c>
      <c r="B54" s="159"/>
      <c r="C54" s="115">
        <f>C55+C56+C57+C59+C60+C61+C63+C58+C62</f>
        <v>59308063.28</v>
      </c>
      <c r="D54" s="115">
        <f>D55+D56+D57+D59+D60+D61+D63+D58+D62</f>
        <v>59308062.550000004</v>
      </c>
      <c r="E54" s="115">
        <f>E55+E56+E57+E59+E60+E61+E64+E66+E62+E63+E58</f>
        <v>62551078.339999996</v>
      </c>
      <c r="F54" s="115">
        <f>F55+F56+F57+F59+F60+F61+F65+F58</f>
        <v>59014832.690000005</v>
      </c>
      <c r="G54" s="115">
        <f>SUM(G55)</f>
        <v>0</v>
      </c>
      <c r="H54" s="115">
        <f>H55+H56+H57+H59+H60+H61+H65+H58</f>
        <v>57335901.28000001</v>
      </c>
      <c r="I54" s="115">
        <f>SUM(I55)</f>
        <v>0</v>
      </c>
    </row>
    <row r="55" spans="1:9" ht="20.25" customHeight="1">
      <c r="A55" s="116" t="s">
        <v>10</v>
      </c>
      <c r="B55" s="117" t="s">
        <v>136</v>
      </c>
      <c r="C55" s="87">
        <f aca="true" t="shared" si="9" ref="C55:F58">C181+C295+C410+C528+C642</f>
        <v>46318216</v>
      </c>
      <c r="D55" s="87">
        <f t="shared" si="9"/>
        <v>46318216</v>
      </c>
      <c r="E55" s="87">
        <f t="shared" si="9"/>
        <v>45307523.98</v>
      </c>
      <c r="F55" s="87">
        <f t="shared" si="9"/>
        <v>47876965.18</v>
      </c>
      <c r="G55" s="118" t="s">
        <v>29</v>
      </c>
      <c r="H55" s="87">
        <f>H181+H295+H410+H528+H642</f>
        <v>46318213.5</v>
      </c>
      <c r="I55" s="119" t="s">
        <v>29</v>
      </c>
    </row>
    <row r="56" spans="1:9" ht="17.25" customHeight="1">
      <c r="A56" s="116" t="s">
        <v>11</v>
      </c>
      <c r="B56" s="117" t="s">
        <v>46</v>
      </c>
      <c r="C56" s="87">
        <f t="shared" si="9"/>
        <v>2953282</v>
      </c>
      <c r="D56" s="87">
        <f t="shared" si="9"/>
        <v>2953282</v>
      </c>
      <c r="E56" s="87">
        <f t="shared" si="9"/>
        <v>2806174.6300000004</v>
      </c>
      <c r="F56" s="87">
        <f t="shared" si="9"/>
        <v>3073452.4999999995</v>
      </c>
      <c r="G56" s="118" t="s">
        <v>29</v>
      </c>
      <c r="H56" s="87">
        <f>H182+H296+H411+H529+H643</f>
        <v>2953272.7700000005</v>
      </c>
      <c r="I56" s="119" t="s">
        <v>29</v>
      </c>
    </row>
    <row r="57" spans="1:9" ht="17.25" customHeight="1">
      <c r="A57" s="116" t="s">
        <v>70</v>
      </c>
      <c r="B57" s="117" t="s">
        <v>77</v>
      </c>
      <c r="C57" s="87">
        <f t="shared" si="9"/>
        <v>279964</v>
      </c>
      <c r="D57" s="87">
        <f t="shared" si="9"/>
        <v>279964</v>
      </c>
      <c r="E57" s="87">
        <f t="shared" si="9"/>
        <v>212812.23</v>
      </c>
      <c r="F57" s="87">
        <f t="shared" si="9"/>
        <v>279963.96</v>
      </c>
      <c r="G57" s="118" t="s">
        <v>29</v>
      </c>
      <c r="H57" s="87">
        <f>H183+H297+H412+H530+H644</f>
        <v>279963.96</v>
      </c>
      <c r="I57" s="119" t="s">
        <v>29</v>
      </c>
    </row>
    <row r="58" spans="1:9" ht="17.25" customHeight="1">
      <c r="A58" s="116" t="s">
        <v>71</v>
      </c>
      <c r="B58" s="117" t="s">
        <v>205</v>
      </c>
      <c r="C58" s="87">
        <f t="shared" si="9"/>
        <v>95626</v>
      </c>
      <c r="D58" s="87">
        <f t="shared" si="9"/>
        <v>95626</v>
      </c>
      <c r="E58" s="87">
        <f t="shared" si="9"/>
        <v>87981.48</v>
      </c>
      <c r="F58" s="87">
        <f t="shared" si="9"/>
        <v>95625.95999999999</v>
      </c>
      <c r="G58" s="118"/>
      <c r="H58" s="87">
        <f>H184+H298+H413+H531+H645</f>
        <v>95625.95999999999</v>
      </c>
      <c r="I58" s="119"/>
    </row>
    <row r="59" spans="1:9" ht="17.25" customHeight="1">
      <c r="A59" s="116" t="s">
        <v>76</v>
      </c>
      <c r="B59" s="117" t="s">
        <v>69</v>
      </c>
      <c r="C59" s="87">
        <f aca="true" t="shared" si="10" ref="C59:F60">C184+C298+C414+C531+C645</f>
        <v>513020</v>
      </c>
      <c r="D59" s="87">
        <f t="shared" si="10"/>
        <v>513020</v>
      </c>
      <c r="E59" s="87">
        <f t="shared" si="10"/>
        <v>415631</v>
      </c>
      <c r="F59" s="87">
        <f t="shared" si="10"/>
        <v>415631</v>
      </c>
      <c r="G59" s="118" t="s">
        <v>29</v>
      </c>
      <c r="H59" s="87">
        <f>H184+H298+H414+H531+H645</f>
        <v>415631</v>
      </c>
      <c r="I59" s="119" t="s">
        <v>29</v>
      </c>
    </row>
    <row r="60" spans="1:9" ht="17.25" customHeight="1">
      <c r="A60" s="116" t="s">
        <v>79</v>
      </c>
      <c r="B60" s="117" t="s">
        <v>72</v>
      </c>
      <c r="C60" s="87">
        <f t="shared" si="10"/>
        <v>2927013</v>
      </c>
      <c r="D60" s="87">
        <f t="shared" si="10"/>
        <v>2927013</v>
      </c>
      <c r="E60" s="87">
        <f t="shared" si="10"/>
        <v>2927012.49</v>
      </c>
      <c r="F60" s="87">
        <f t="shared" si="10"/>
        <v>3762402.81</v>
      </c>
      <c r="G60" s="118" t="s">
        <v>29</v>
      </c>
      <c r="H60" s="87">
        <f>H185+H299+H415+H532+H646</f>
        <v>3762402.81</v>
      </c>
      <c r="I60" s="119" t="s">
        <v>29</v>
      </c>
    </row>
    <row r="61" spans="1:9" ht="18.75" customHeight="1">
      <c r="A61" s="116" t="s">
        <v>90</v>
      </c>
      <c r="B61" s="120" t="s">
        <v>237</v>
      </c>
      <c r="C61" s="87">
        <f>C187+C188+C301+C416+C534+C648</f>
        <v>3510791.279999999</v>
      </c>
      <c r="D61" s="87">
        <f>D187+D188+D301+D416+D534+D648</f>
        <v>3510791.279999999</v>
      </c>
      <c r="E61" s="87">
        <f>E187+E188+E301+E416+E534+E648</f>
        <v>3482267.609999999</v>
      </c>
      <c r="F61" s="87">
        <f>F187+F188+F301+F416+F534+F648</f>
        <v>3510791.279999999</v>
      </c>
      <c r="G61" s="118" t="s">
        <v>29</v>
      </c>
      <c r="H61" s="87">
        <f>H187+H188+H301+H416+H534+H648</f>
        <v>3510791.279999999</v>
      </c>
      <c r="I61" s="119" t="s">
        <v>29</v>
      </c>
    </row>
    <row r="62" spans="1:9" ht="29.25" customHeight="1">
      <c r="A62" s="116" t="s">
        <v>94</v>
      </c>
      <c r="B62" s="120" t="s">
        <v>227</v>
      </c>
      <c r="C62" s="87">
        <f>C189+C303+C418+C536+C650</f>
        <v>2710151</v>
      </c>
      <c r="D62" s="87">
        <f>D189+D303+D418+D536+D650</f>
        <v>2710150.27</v>
      </c>
      <c r="E62" s="87">
        <f>E189+E303+E418+E536+E650</f>
        <v>2710150.4</v>
      </c>
      <c r="F62" s="91" t="s">
        <v>29</v>
      </c>
      <c r="G62" s="91" t="s">
        <v>29</v>
      </c>
      <c r="H62" s="91" t="s">
        <v>29</v>
      </c>
      <c r="I62" s="92" t="s">
        <v>29</v>
      </c>
    </row>
    <row r="63" spans="1:9" ht="17.25" customHeight="1">
      <c r="A63" s="116" t="s">
        <v>204</v>
      </c>
      <c r="B63" s="121" t="s">
        <v>200</v>
      </c>
      <c r="C63" s="87"/>
      <c r="D63" s="87"/>
      <c r="E63" s="87"/>
      <c r="F63" s="91" t="s">
        <v>29</v>
      </c>
      <c r="G63" s="91" t="s">
        <v>29</v>
      </c>
      <c r="H63" s="91" t="s">
        <v>29</v>
      </c>
      <c r="I63" s="92" t="s">
        <v>29</v>
      </c>
    </row>
    <row r="64" spans="1:9" ht="17.25" customHeight="1">
      <c r="A64" s="160" t="s">
        <v>135</v>
      </c>
      <c r="B64" s="161"/>
      <c r="C64" s="91" t="s">
        <v>29</v>
      </c>
      <c r="D64" s="91" t="s">
        <v>29</v>
      </c>
      <c r="E64" s="113">
        <f>E190+E304+E419+E537+E651</f>
        <v>4601524.520000001</v>
      </c>
      <c r="F64" s="91" t="s">
        <v>29</v>
      </c>
      <c r="G64" s="91" t="s">
        <v>29</v>
      </c>
      <c r="H64" s="91" t="s">
        <v>29</v>
      </c>
      <c r="I64" s="92" t="s">
        <v>29</v>
      </c>
    </row>
    <row r="65" spans="1:9" ht="17.25" customHeight="1">
      <c r="A65" s="160" t="s">
        <v>32</v>
      </c>
      <c r="B65" s="161"/>
      <c r="C65" s="91" t="s">
        <v>29</v>
      </c>
      <c r="D65" s="91" t="s">
        <v>29</v>
      </c>
      <c r="E65" s="114" t="s">
        <v>29</v>
      </c>
      <c r="F65" s="87">
        <f>F191+F305+F420+F538+F652</f>
        <v>0</v>
      </c>
      <c r="G65" s="91" t="s">
        <v>29</v>
      </c>
      <c r="H65" s="87">
        <f>H191+H305+H420+H538+H652</f>
        <v>0</v>
      </c>
      <c r="I65" s="92" t="s">
        <v>29</v>
      </c>
    </row>
    <row r="66" spans="1:9" ht="34.5" customHeight="1" thickBot="1">
      <c r="A66" s="162" t="s">
        <v>40</v>
      </c>
      <c r="B66" s="163"/>
      <c r="C66" s="91" t="s">
        <v>29</v>
      </c>
      <c r="D66" s="91" t="s">
        <v>29</v>
      </c>
      <c r="E66" s="87">
        <f>E192+E306+E421+E539+E653</f>
        <v>0</v>
      </c>
      <c r="F66" s="91" t="s">
        <v>29</v>
      </c>
      <c r="G66" s="91" t="s">
        <v>29</v>
      </c>
      <c r="H66" s="91" t="s">
        <v>29</v>
      </c>
      <c r="I66" s="92" t="s">
        <v>29</v>
      </c>
    </row>
    <row r="67" spans="1:9" s="11" customFormat="1" ht="20.25" customHeight="1" thickBot="1" thickTop="1">
      <c r="A67" s="149" t="s">
        <v>68</v>
      </c>
      <c r="B67" s="150"/>
      <c r="C67" s="150"/>
      <c r="D67" s="150"/>
      <c r="E67" s="150"/>
      <c r="F67" s="150"/>
      <c r="G67" s="150"/>
      <c r="H67" s="150"/>
      <c r="I67" s="151"/>
    </row>
    <row r="68" spans="1:9" s="11" customFormat="1" ht="20.25" customHeight="1" hidden="1" thickBot="1" thickTop="1">
      <c r="A68" s="10"/>
      <c r="B68" s="10"/>
      <c r="C68" s="10">
        <v>389808228.67999995</v>
      </c>
      <c r="D68" s="10">
        <v>389819914.67999995</v>
      </c>
      <c r="E68" s="10">
        <v>315797335.6500001</v>
      </c>
      <c r="F68" s="10">
        <v>309204372.6999999</v>
      </c>
      <c r="G68" s="10">
        <v>7522912.17</v>
      </c>
      <c r="H68" s="10">
        <v>301102830.53</v>
      </c>
      <c r="I68" s="10">
        <v>7384206.319999999</v>
      </c>
    </row>
    <row r="69" spans="1:9" s="11" customFormat="1" ht="20.25" customHeight="1" hidden="1" thickTop="1">
      <c r="A69" s="10"/>
      <c r="B69" s="10">
        <f>C69-C70</f>
        <v>-17557120.300000012</v>
      </c>
      <c r="C69" s="10">
        <v>384166252</v>
      </c>
      <c r="D69" s="10"/>
      <c r="E69" s="10"/>
      <c r="F69" s="10"/>
      <c r="G69" s="10"/>
      <c r="H69" s="10"/>
      <c r="I69" s="10"/>
    </row>
    <row r="70" spans="1:9" ht="68.25" customHeight="1" thickTop="1">
      <c r="A70" s="158" t="s">
        <v>250</v>
      </c>
      <c r="B70" s="159"/>
      <c r="C70" s="122">
        <f>C71+C72+C75+C87+C88+C89+C90+C91+C92+C93+C94+C95+C96+C97+C98+C99+C100+C101+C102+C105+C107+C109+C110+C111+C112+C113+C114+C115+C116+C117+C118+C119+C120+C123+C124+C130+C125+C126+C127+C128+C129+C106+C108+C121</f>
        <v>401723372.3</v>
      </c>
      <c r="D70" s="122">
        <f>D71+D72+D75+D87+D88+D89+D90+D91+D92+D93+D94+D95+D96+D97+D98+D99+D100+D101+D102+D105+D107+D109+D110+D111+D112+D113+D114+D115+D116+D117+D118+D119+D120+D123+D124+D130+D125+D126+D127+D128+D129+D106+D108+D121</f>
        <v>401712671.3</v>
      </c>
      <c r="E70" s="122">
        <f>E71+E72+E75+E87+E88+E89+E90+E91+E92+E93+E94+E95+E96+E97+E98+E99+E100+E101+E102+E105+E106+E107+E108+E109+E110+E111+E112+E113+E114+E115+E116+E117+E119+E120+E121+E122+E124+E127+E128+E129+E131+E133+E125</f>
        <v>406364923.9299999</v>
      </c>
      <c r="F70" s="122">
        <f>F71+F72+F75+F87+F88+F89+F90+F91+F92+F93+F94+F95+F96+F97+F98+F99+F100+F101+F102+F105+F107+F109+F110+F111+F112+F113+F114+F115+F116+F117+F118+F119+F120+F122+F132+F128+F129+F121+F106+F108+F124+F127+F125</f>
        <v>392766549.7300001</v>
      </c>
      <c r="G70" s="122">
        <f>G71+G72+G75+G87+G88+G89+G90+G91+G92+G93+G94+G95+G96+G97+G99+G100+G101+G102+G105+G107+G109+G110+G111+G112+G113+G114+G116+G122+G121+G125</f>
        <v>10273913.82</v>
      </c>
      <c r="H70" s="122">
        <f>H71+H72+H75+H87+H88+H89+H90+H91+H92+H93+H94+H95+H96+H97+H98+H99+H100+H101+H102+H105+H107+H109+H110+H111+H112+H113+H114+H115+H116+H117+H118+H119+H120+H122+H132+H128+H129+H121+H106+H108+H124+H127+H125</f>
        <v>392698226.5800001</v>
      </c>
      <c r="I70" s="122">
        <f>I71+I72+I75+I87+I88+I89+I90+I91+I92+I93+I94+I95+I96+I97+I99+I100+I101+I102+I105+I107+I109+I110+I111+I112+I113+I114+I116+I122+I121+I125</f>
        <v>10269659.82</v>
      </c>
    </row>
    <row r="71" spans="1:9" ht="19.5" customHeight="1">
      <c r="A71" s="116" t="s">
        <v>48</v>
      </c>
      <c r="B71" s="117" t="s">
        <v>31</v>
      </c>
      <c r="C71" s="87">
        <f aca="true" t="shared" si="11" ref="C71:I74">C195+C309+C424+C542+C656</f>
        <v>232712043</v>
      </c>
      <c r="D71" s="87">
        <f t="shared" si="11"/>
        <v>232707997</v>
      </c>
      <c r="E71" s="87">
        <f t="shared" si="11"/>
        <v>225621428.61</v>
      </c>
      <c r="F71" s="87">
        <f t="shared" si="11"/>
        <v>232719038.63</v>
      </c>
      <c r="G71" s="87">
        <f t="shared" si="11"/>
        <v>7697823.12</v>
      </c>
      <c r="H71" s="87">
        <f t="shared" si="11"/>
        <v>232661724.09000003</v>
      </c>
      <c r="I71" s="87">
        <f t="shared" si="11"/>
        <v>7693716.12</v>
      </c>
    </row>
    <row r="72" spans="1:9" ht="38.25" customHeight="1">
      <c r="A72" s="116" t="s">
        <v>49</v>
      </c>
      <c r="B72" s="123" t="s">
        <v>139</v>
      </c>
      <c r="C72" s="87">
        <f t="shared" si="11"/>
        <v>19574890</v>
      </c>
      <c r="D72" s="87">
        <f t="shared" si="11"/>
        <v>19574890</v>
      </c>
      <c r="E72" s="87">
        <f t="shared" si="11"/>
        <v>19562623.06</v>
      </c>
      <c r="F72" s="87">
        <f t="shared" si="11"/>
        <v>20740623.67</v>
      </c>
      <c r="G72" s="87">
        <f t="shared" si="11"/>
        <v>610621.7</v>
      </c>
      <c r="H72" s="87">
        <f t="shared" si="11"/>
        <v>20740623.67</v>
      </c>
      <c r="I72" s="87">
        <f t="shared" si="11"/>
        <v>610621.7</v>
      </c>
    </row>
    <row r="73" spans="1:9" s="5" customFormat="1" ht="32.25" customHeight="1">
      <c r="A73" s="124"/>
      <c r="B73" s="103" t="s">
        <v>140</v>
      </c>
      <c r="C73" s="90">
        <f t="shared" si="11"/>
        <v>874627</v>
      </c>
      <c r="D73" s="90">
        <f t="shared" si="11"/>
        <v>874627</v>
      </c>
      <c r="E73" s="90">
        <f t="shared" si="11"/>
        <v>874627</v>
      </c>
      <c r="F73" s="90">
        <f t="shared" si="11"/>
        <v>874627</v>
      </c>
      <c r="G73" s="90">
        <f t="shared" si="11"/>
        <v>0</v>
      </c>
      <c r="H73" s="90">
        <f t="shared" si="11"/>
        <v>874627</v>
      </c>
      <c r="I73" s="90">
        <f t="shared" si="11"/>
        <v>0</v>
      </c>
    </row>
    <row r="74" spans="1:9" s="5" customFormat="1" ht="32.25" customHeight="1">
      <c r="A74" s="124"/>
      <c r="B74" s="103" t="s">
        <v>141</v>
      </c>
      <c r="C74" s="90">
        <f t="shared" si="11"/>
        <v>1165716</v>
      </c>
      <c r="D74" s="90">
        <f t="shared" si="11"/>
        <v>1165716</v>
      </c>
      <c r="E74" s="90">
        <f t="shared" si="11"/>
        <v>1126434</v>
      </c>
      <c r="F74" s="90">
        <f t="shared" si="11"/>
        <v>1165716</v>
      </c>
      <c r="G74" s="90">
        <f t="shared" si="11"/>
        <v>0</v>
      </c>
      <c r="H74" s="90">
        <f t="shared" si="11"/>
        <v>1165716</v>
      </c>
      <c r="I74" s="90">
        <f t="shared" si="11"/>
        <v>0</v>
      </c>
    </row>
    <row r="75" spans="1:9" ht="14.25" customHeight="1">
      <c r="A75" s="116" t="s">
        <v>50</v>
      </c>
      <c r="B75" s="125" t="s">
        <v>142</v>
      </c>
      <c r="C75" s="126">
        <f aca="true" t="shared" si="12" ref="C75:I75">C76+C77+C80+C81+C82+C83+C84+C85+C86</f>
        <v>13159463</v>
      </c>
      <c r="D75" s="126">
        <f t="shared" si="12"/>
        <v>13159463</v>
      </c>
      <c r="E75" s="126">
        <f t="shared" si="12"/>
        <v>14181389.83</v>
      </c>
      <c r="F75" s="126">
        <f t="shared" si="12"/>
        <v>13213520.309999999</v>
      </c>
      <c r="G75" s="126">
        <f t="shared" si="12"/>
        <v>1237174</v>
      </c>
      <c r="H75" s="126">
        <f t="shared" si="12"/>
        <v>13213531.309999999</v>
      </c>
      <c r="I75" s="126">
        <f t="shared" si="12"/>
        <v>1237163</v>
      </c>
    </row>
    <row r="76" spans="1:9" s="5" customFormat="1" ht="16.5" customHeight="1">
      <c r="A76" s="127" t="s">
        <v>143</v>
      </c>
      <c r="B76" s="120" t="s">
        <v>0</v>
      </c>
      <c r="C76" s="87">
        <f aca="true" t="shared" si="13" ref="C76:I76">C200+C314+C429+C547+C661</f>
        <v>8996108</v>
      </c>
      <c r="D76" s="87">
        <f t="shared" si="13"/>
        <v>8996108</v>
      </c>
      <c r="E76" s="87">
        <f t="shared" si="13"/>
        <v>9136042.8</v>
      </c>
      <c r="F76" s="87">
        <f t="shared" si="13"/>
        <v>9007086.57</v>
      </c>
      <c r="G76" s="87">
        <f t="shared" si="13"/>
        <v>869885</v>
      </c>
      <c r="H76" s="87">
        <f t="shared" si="13"/>
        <v>9007097.57</v>
      </c>
      <c r="I76" s="87">
        <f t="shared" si="13"/>
        <v>869874</v>
      </c>
    </row>
    <row r="77" spans="1:9" s="5" customFormat="1" ht="14.25" customHeight="1">
      <c r="A77" s="127" t="s">
        <v>144</v>
      </c>
      <c r="B77" s="125" t="s">
        <v>87</v>
      </c>
      <c r="C77" s="87">
        <f>C201+C315+C430+C548+C662</f>
        <v>3506020</v>
      </c>
      <c r="D77" s="87">
        <f>D201+D315+D430+D548+D662</f>
        <v>3506020</v>
      </c>
      <c r="E77" s="126">
        <f>E78+E79</f>
        <v>3447460.58</v>
      </c>
      <c r="F77" s="126">
        <f>F78+F79</f>
        <v>3473164.2099999995</v>
      </c>
      <c r="G77" s="126">
        <f>G78+G79</f>
        <v>342645</v>
      </c>
      <c r="H77" s="126">
        <f>H78+H79</f>
        <v>3473164.2099999995</v>
      </c>
      <c r="I77" s="126">
        <f>I78+I79</f>
        <v>342645</v>
      </c>
    </row>
    <row r="78" spans="1:9" s="5" customFormat="1" ht="14.25" customHeight="1">
      <c r="A78" s="128" t="s">
        <v>145</v>
      </c>
      <c r="B78" s="129" t="s">
        <v>88</v>
      </c>
      <c r="C78" s="118" t="s">
        <v>29</v>
      </c>
      <c r="D78" s="118" t="s">
        <v>29</v>
      </c>
      <c r="E78" s="118">
        <f aca="true" t="shared" si="14" ref="E78:I87">E202+E316+E431+E549+E663</f>
        <v>1204863.86</v>
      </c>
      <c r="F78" s="118">
        <f t="shared" si="14"/>
        <v>1192428.6799999997</v>
      </c>
      <c r="G78" s="118">
        <f t="shared" si="14"/>
        <v>127749</v>
      </c>
      <c r="H78" s="118">
        <f t="shared" si="14"/>
        <v>1192428.6799999997</v>
      </c>
      <c r="I78" s="119">
        <f t="shared" si="14"/>
        <v>127749</v>
      </c>
    </row>
    <row r="79" spans="1:9" s="5" customFormat="1" ht="14.25" customHeight="1">
      <c r="A79" s="128" t="s">
        <v>146</v>
      </c>
      <c r="B79" s="129" t="s">
        <v>63</v>
      </c>
      <c r="C79" s="118" t="s">
        <v>29</v>
      </c>
      <c r="D79" s="118" t="s">
        <v>29</v>
      </c>
      <c r="E79" s="103">
        <f t="shared" si="14"/>
        <v>2242596.7199999997</v>
      </c>
      <c r="F79" s="103">
        <f t="shared" si="14"/>
        <v>2280735.53</v>
      </c>
      <c r="G79" s="103">
        <f t="shared" si="14"/>
        <v>214896</v>
      </c>
      <c r="H79" s="103">
        <f t="shared" si="14"/>
        <v>2280735.53</v>
      </c>
      <c r="I79" s="130">
        <f t="shared" si="14"/>
        <v>214896</v>
      </c>
    </row>
    <row r="80" spans="1:9" s="5" customFormat="1" ht="14.25" customHeight="1">
      <c r="A80" s="127" t="s">
        <v>147</v>
      </c>
      <c r="B80" s="125" t="s">
        <v>148</v>
      </c>
      <c r="C80" s="126">
        <f>C204+C318+C433+C551+C665</f>
        <v>0</v>
      </c>
      <c r="D80" s="126">
        <f>D204+D318+D433+D551+D665</f>
        <v>0</v>
      </c>
      <c r="E80" s="126">
        <f t="shared" si="14"/>
        <v>0</v>
      </c>
      <c r="F80" s="126">
        <f t="shared" si="14"/>
        <v>0</v>
      </c>
      <c r="G80" s="126">
        <f t="shared" si="14"/>
        <v>0</v>
      </c>
      <c r="H80" s="126">
        <f t="shared" si="14"/>
        <v>0</v>
      </c>
      <c r="I80" s="131">
        <f t="shared" si="14"/>
        <v>0</v>
      </c>
    </row>
    <row r="81" spans="1:9" s="5" customFormat="1" ht="14.25" customHeight="1">
      <c r="A81" s="127" t="s">
        <v>149</v>
      </c>
      <c r="B81" s="125" t="s">
        <v>150</v>
      </c>
      <c r="C81" s="126">
        <f>C205+C319+C434+C552+C666</f>
        <v>0</v>
      </c>
      <c r="D81" s="126">
        <f>D205+D319+D434+D552+D666</f>
        <v>0</v>
      </c>
      <c r="E81" s="126">
        <f t="shared" si="14"/>
        <v>27265.620000000003</v>
      </c>
      <c r="F81" s="126">
        <f t="shared" si="14"/>
        <v>30362.809999999998</v>
      </c>
      <c r="G81" s="126">
        <f t="shared" si="14"/>
        <v>0</v>
      </c>
      <c r="H81" s="126">
        <f t="shared" si="14"/>
        <v>30362.809999999998</v>
      </c>
      <c r="I81" s="131">
        <f t="shared" si="14"/>
        <v>0</v>
      </c>
    </row>
    <row r="82" spans="1:9" ht="15.75" customHeight="1">
      <c r="A82" s="127" t="s">
        <v>151</v>
      </c>
      <c r="B82" s="125" t="s">
        <v>152</v>
      </c>
      <c r="C82" s="126">
        <v>973</v>
      </c>
      <c r="D82" s="126">
        <v>973</v>
      </c>
      <c r="E82" s="126">
        <f t="shared" si="14"/>
        <v>899.0999999999999</v>
      </c>
      <c r="F82" s="126">
        <f t="shared" si="14"/>
        <v>949.3199999999998</v>
      </c>
      <c r="G82" s="126">
        <f t="shared" si="14"/>
        <v>0</v>
      </c>
      <c r="H82" s="126">
        <f t="shared" si="14"/>
        <v>949.3199999999998</v>
      </c>
      <c r="I82" s="131">
        <f t="shared" si="14"/>
        <v>0</v>
      </c>
    </row>
    <row r="83" spans="1:9" ht="15.75" customHeight="1">
      <c r="A83" s="127" t="s">
        <v>153</v>
      </c>
      <c r="B83" s="132" t="s">
        <v>154</v>
      </c>
      <c r="C83" s="126">
        <f>C207+C321+C436+C554+C668</f>
        <v>0</v>
      </c>
      <c r="D83" s="126">
        <f>D207+D321+D436+D554+D668</f>
        <v>0</v>
      </c>
      <c r="E83" s="126">
        <f t="shared" si="14"/>
        <v>788.9200000000001</v>
      </c>
      <c r="F83" s="126">
        <f t="shared" si="14"/>
        <v>779.28</v>
      </c>
      <c r="G83" s="126">
        <f t="shared" si="14"/>
        <v>56</v>
      </c>
      <c r="H83" s="126">
        <f t="shared" si="14"/>
        <v>779.28</v>
      </c>
      <c r="I83" s="131">
        <f t="shared" si="14"/>
        <v>56</v>
      </c>
    </row>
    <row r="84" spans="1:9" ht="27.75" customHeight="1">
      <c r="A84" s="127" t="s">
        <v>155</v>
      </c>
      <c r="B84" s="133" t="s">
        <v>156</v>
      </c>
      <c r="C84" s="126">
        <f>C208+C322+C437+C555+C669</f>
        <v>36697</v>
      </c>
      <c r="D84" s="126">
        <f>D208+D322+D437+D555+D669</f>
        <v>36697</v>
      </c>
      <c r="E84" s="126">
        <f t="shared" si="14"/>
        <v>33974.41</v>
      </c>
      <c r="F84" s="126">
        <f t="shared" si="14"/>
        <v>35917.270000000004</v>
      </c>
      <c r="G84" s="126">
        <f t="shared" si="14"/>
        <v>0</v>
      </c>
      <c r="H84" s="126">
        <f t="shared" si="14"/>
        <v>35917.270000000004</v>
      </c>
      <c r="I84" s="131">
        <f t="shared" si="14"/>
        <v>0</v>
      </c>
    </row>
    <row r="85" spans="1:9" ht="26.25" customHeight="1">
      <c r="A85" s="127" t="s">
        <v>157</v>
      </c>
      <c r="B85" s="117" t="s">
        <v>89</v>
      </c>
      <c r="C85" s="126">
        <v>82679</v>
      </c>
      <c r="D85" s="126">
        <v>82679</v>
      </c>
      <c r="E85" s="126">
        <f t="shared" si="14"/>
        <v>77463.70999999999</v>
      </c>
      <c r="F85" s="126">
        <f t="shared" si="14"/>
        <v>82620.2</v>
      </c>
      <c r="G85" s="126">
        <f t="shared" si="14"/>
        <v>680</v>
      </c>
      <c r="H85" s="126">
        <f t="shared" si="14"/>
        <v>82620.2</v>
      </c>
      <c r="I85" s="131">
        <f t="shared" si="14"/>
        <v>680</v>
      </c>
    </row>
    <row r="86" spans="1:9" ht="14.25" customHeight="1">
      <c r="A86" s="127" t="s">
        <v>158</v>
      </c>
      <c r="B86" s="125" t="s">
        <v>59</v>
      </c>
      <c r="C86" s="126">
        <f aca="true" t="shared" si="15" ref="C86:D101">C210+C324+C439+C557+C671</f>
        <v>536986</v>
      </c>
      <c r="D86" s="126">
        <f t="shared" si="15"/>
        <v>536986</v>
      </c>
      <c r="E86" s="126">
        <f t="shared" si="14"/>
        <v>1457494.69</v>
      </c>
      <c r="F86" s="126">
        <f t="shared" si="14"/>
        <v>582640.65</v>
      </c>
      <c r="G86" s="126">
        <f t="shared" si="14"/>
        <v>23908</v>
      </c>
      <c r="H86" s="126">
        <f t="shared" si="14"/>
        <v>582640.65</v>
      </c>
      <c r="I86" s="131">
        <f t="shared" si="14"/>
        <v>23908</v>
      </c>
    </row>
    <row r="87" spans="1:9" ht="16.5" customHeight="1">
      <c r="A87" s="116" t="s">
        <v>51</v>
      </c>
      <c r="B87" s="134" t="s">
        <v>159</v>
      </c>
      <c r="C87" s="87">
        <f t="shared" si="15"/>
        <v>743314</v>
      </c>
      <c r="D87" s="87">
        <f t="shared" si="15"/>
        <v>743314</v>
      </c>
      <c r="E87" s="87">
        <f t="shared" si="14"/>
        <v>688003.04</v>
      </c>
      <c r="F87" s="87">
        <f t="shared" si="14"/>
        <v>743292.48</v>
      </c>
      <c r="G87" s="87">
        <f t="shared" si="14"/>
        <v>9431</v>
      </c>
      <c r="H87" s="87">
        <f t="shared" si="14"/>
        <v>743292.48</v>
      </c>
      <c r="I87" s="135">
        <f t="shared" si="14"/>
        <v>9431</v>
      </c>
    </row>
    <row r="88" spans="1:9" ht="15.75" customHeight="1">
      <c r="A88" s="116" t="s">
        <v>52</v>
      </c>
      <c r="B88" s="117" t="s">
        <v>160</v>
      </c>
      <c r="C88" s="87">
        <f t="shared" si="15"/>
        <v>11116659</v>
      </c>
      <c r="D88" s="87">
        <f t="shared" si="15"/>
        <v>11116659</v>
      </c>
      <c r="E88" s="87">
        <f aca="true" t="shared" si="16" ref="E88:I97">E212+E326+E441+E559+E673</f>
        <v>10597770.54</v>
      </c>
      <c r="F88" s="87">
        <f t="shared" si="16"/>
        <v>11148596.690000001</v>
      </c>
      <c r="G88" s="87">
        <f t="shared" si="16"/>
        <v>458703</v>
      </c>
      <c r="H88" s="87">
        <f t="shared" si="16"/>
        <v>11148596.690000001</v>
      </c>
      <c r="I88" s="135">
        <f t="shared" si="16"/>
        <v>458703</v>
      </c>
    </row>
    <row r="89" spans="1:9" ht="14.25" customHeight="1">
      <c r="A89" s="116" t="s">
        <v>86</v>
      </c>
      <c r="B89" s="134" t="s">
        <v>161</v>
      </c>
      <c r="C89" s="87">
        <f t="shared" si="15"/>
        <v>2353106</v>
      </c>
      <c r="D89" s="87">
        <f t="shared" si="15"/>
        <v>2353106</v>
      </c>
      <c r="E89" s="87">
        <f t="shared" si="16"/>
        <v>2063339.0499999998</v>
      </c>
      <c r="F89" s="87">
        <f t="shared" si="16"/>
        <v>2353105.83</v>
      </c>
      <c r="G89" s="87">
        <f t="shared" si="16"/>
        <v>25</v>
      </c>
      <c r="H89" s="87">
        <f t="shared" si="16"/>
        <v>2353105.83</v>
      </c>
      <c r="I89" s="135">
        <f t="shared" si="16"/>
        <v>25</v>
      </c>
    </row>
    <row r="90" spans="1:9" ht="35.25" customHeight="1">
      <c r="A90" s="116" t="s">
        <v>53</v>
      </c>
      <c r="B90" s="134" t="s">
        <v>162</v>
      </c>
      <c r="C90" s="87">
        <f t="shared" si="15"/>
        <v>22774</v>
      </c>
      <c r="D90" s="87">
        <f t="shared" si="15"/>
        <v>22774</v>
      </c>
      <c r="E90" s="87">
        <f t="shared" si="16"/>
        <v>21031.65</v>
      </c>
      <c r="F90" s="87">
        <f t="shared" si="16"/>
        <v>22773.03</v>
      </c>
      <c r="G90" s="87">
        <f t="shared" si="16"/>
        <v>648</v>
      </c>
      <c r="H90" s="87">
        <f t="shared" si="16"/>
        <v>22773.03</v>
      </c>
      <c r="I90" s="135">
        <f t="shared" si="16"/>
        <v>648</v>
      </c>
    </row>
    <row r="91" spans="1:9" ht="43.5" customHeight="1">
      <c r="A91" s="116" t="s">
        <v>54</v>
      </c>
      <c r="B91" s="117" t="s">
        <v>163</v>
      </c>
      <c r="C91" s="87">
        <f t="shared" si="15"/>
        <v>58507</v>
      </c>
      <c r="D91" s="87">
        <f t="shared" si="15"/>
        <v>58507</v>
      </c>
      <c r="E91" s="87">
        <f t="shared" si="16"/>
        <v>44859.28</v>
      </c>
      <c r="F91" s="87">
        <f t="shared" si="16"/>
        <v>58505.58</v>
      </c>
      <c r="G91" s="87">
        <f t="shared" si="16"/>
        <v>180</v>
      </c>
      <c r="H91" s="87">
        <f t="shared" si="16"/>
        <v>58505.58</v>
      </c>
      <c r="I91" s="135">
        <f t="shared" si="16"/>
        <v>180</v>
      </c>
    </row>
    <row r="92" spans="1:9" ht="12.75" customHeight="1">
      <c r="A92" s="116" t="s">
        <v>67</v>
      </c>
      <c r="B92" s="117" t="s">
        <v>164</v>
      </c>
      <c r="C92" s="87">
        <f t="shared" si="15"/>
        <v>47728</v>
      </c>
      <c r="D92" s="87">
        <f t="shared" si="15"/>
        <v>47748</v>
      </c>
      <c r="E92" s="87">
        <f t="shared" si="16"/>
        <v>48268.43</v>
      </c>
      <c r="F92" s="87">
        <f t="shared" si="16"/>
        <v>47727.909999999996</v>
      </c>
      <c r="G92" s="87">
        <f t="shared" si="16"/>
        <v>5056</v>
      </c>
      <c r="H92" s="87">
        <f t="shared" si="16"/>
        <v>47727.909999999996</v>
      </c>
      <c r="I92" s="135">
        <f t="shared" si="16"/>
        <v>5056</v>
      </c>
    </row>
    <row r="93" spans="1:9" ht="26.25" customHeight="1">
      <c r="A93" s="116" t="s">
        <v>55</v>
      </c>
      <c r="B93" s="120" t="s">
        <v>165</v>
      </c>
      <c r="C93" s="87">
        <f t="shared" si="15"/>
        <v>3174833</v>
      </c>
      <c r="D93" s="87">
        <f t="shared" si="15"/>
        <v>3174833</v>
      </c>
      <c r="E93" s="87">
        <f t="shared" si="16"/>
        <v>2798181.7100000004</v>
      </c>
      <c r="F93" s="87">
        <f t="shared" si="16"/>
        <v>3175939.1300000004</v>
      </c>
      <c r="G93" s="87">
        <f t="shared" si="16"/>
        <v>19883</v>
      </c>
      <c r="H93" s="87">
        <f t="shared" si="16"/>
        <v>3175939.1300000004</v>
      </c>
      <c r="I93" s="135">
        <f t="shared" si="16"/>
        <v>19883</v>
      </c>
    </row>
    <row r="94" spans="1:9" ht="27.75" customHeight="1">
      <c r="A94" s="116" t="s">
        <v>56</v>
      </c>
      <c r="B94" s="120" t="s">
        <v>166</v>
      </c>
      <c r="C94" s="87">
        <f t="shared" si="15"/>
        <v>973371</v>
      </c>
      <c r="D94" s="87">
        <f t="shared" si="15"/>
        <v>973371</v>
      </c>
      <c r="E94" s="87">
        <f t="shared" si="16"/>
        <v>875944.5399999999</v>
      </c>
      <c r="F94" s="87">
        <f t="shared" si="16"/>
        <v>973366.3899999999</v>
      </c>
      <c r="G94" s="87">
        <f t="shared" si="16"/>
        <v>9411</v>
      </c>
      <c r="H94" s="87">
        <f t="shared" si="16"/>
        <v>973366.3899999999</v>
      </c>
      <c r="I94" s="135">
        <f t="shared" si="16"/>
        <v>9411</v>
      </c>
    </row>
    <row r="95" spans="1:9" ht="30" customHeight="1">
      <c r="A95" s="116" t="s">
        <v>57</v>
      </c>
      <c r="B95" s="120" t="s">
        <v>167</v>
      </c>
      <c r="C95" s="87">
        <f t="shared" si="15"/>
        <v>2555570</v>
      </c>
      <c r="D95" s="87">
        <f t="shared" si="15"/>
        <v>2555570</v>
      </c>
      <c r="E95" s="87">
        <f t="shared" si="16"/>
        <v>3954017.639999999</v>
      </c>
      <c r="F95" s="87">
        <f t="shared" si="16"/>
        <v>2557625.72</v>
      </c>
      <c r="G95" s="87">
        <f t="shared" si="16"/>
        <v>22832</v>
      </c>
      <c r="H95" s="87">
        <f t="shared" si="16"/>
        <v>2557625.72</v>
      </c>
      <c r="I95" s="135">
        <f t="shared" si="16"/>
        <v>22832</v>
      </c>
    </row>
    <row r="96" spans="1:9" ht="30">
      <c r="A96" s="116" t="s">
        <v>61</v>
      </c>
      <c r="B96" s="117" t="s">
        <v>168</v>
      </c>
      <c r="C96" s="87">
        <f t="shared" si="15"/>
        <v>1340</v>
      </c>
      <c r="D96" s="87">
        <f t="shared" si="15"/>
        <v>1340</v>
      </c>
      <c r="E96" s="87">
        <f t="shared" si="16"/>
        <v>1415.43</v>
      </c>
      <c r="F96" s="87">
        <f t="shared" si="16"/>
        <v>1339.43</v>
      </c>
      <c r="G96" s="87">
        <f t="shared" si="16"/>
        <v>76</v>
      </c>
      <c r="H96" s="87">
        <f t="shared" si="16"/>
        <v>1339.43</v>
      </c>
      <c r="I96" s="135">
        <f t="shared" si="16"/>
        <v>76</v>
      </c>
    </row>
    <row r="97" spans="1:9" ht="42.75" customHeight="1">
      <c r="A97" s="116" t="s">
        <v>64</v>
      </c>
      <c r="B97" s="117" t="s">
        <v>169</v>
      </c>
      <c r="C97" s="87">
        <f t="shared" si="15"/>
        <v>1779166</v>
      </c>
      <c r="D97" s="87">
        <f t="shared" si="15"/>
        <v>1779166</v>
      </c>
      <c r="E97" s="87">
        <f t="shared" si="16"/>
        <v>33352.1</v>
      </c>
      <c r="F97" s="87">
        <f t="shared" si="16"/>
        <v>1809067.74</v>
      </c>
      <c r="G97" s="87">
        <f t="shared" si="16"/>
        <v>0</v>
      </c>
      <c r="H97" s="87">
        <f t="shared" si="16"/>
        <v>1809067.74</v>
      </c>
      <c r="I97" s="135">
        <f t="shared" si="16"/>
        <v>0</v>
      </c>
    </row>
    <row r="98" spans="1:9" ht="15">
      <c r="A98" s="116" t="s">
        <v>73</v>
      </c>
      <c r="B98" s="117" t="s">
        <v>170</v>
      </c>
      <c r="C98" s="87">
        <f t="shared" si="15"/>
        <v>80458632.77</v>
      </c>
      <c r="D98" s="87">
        <f t="shared" si="15"/>
        <v>80458632.77</v>
      </c>
      <c r="E98" s="87">
        <f aca="true" t="shared" si="17" ref="E98:F101">E222+E336+E451+E569+E683</f>
        <v>80221364.95</v>
      </c>
      <c r="F98" s="87">
        <f t="shared" si="17"/>
        <v>80458632.77</v>
      </c>
      <c r="G98" s="91" t="s">
        <v>29</v>
      </c>
      <c r="H98" s="87">
        <f>H222+H336+H451+H569+H683</f>
        <v>80458632.77</v>
      </c>
      <c r="I98" s="92" t="s">
        <v>29</v>
      </c>
    </row>
    <row r="99" spans="1:9" ht="36" customHeight="1">
      <c r="A99" s="116" t="s">
        <v>74</v>
      </c>
      <c r="B99" s="117" t="s">
        <v>95</v>
      </c>
      <c r="C99" s="87">
        <f t="shared" si="15"/>
        <v>3195764.3099999996</v>
      </c>
      <c r="D99" s="87">
        <f t="shared" si="15"/>
        <v>3195764.3099999996</v>
      </c>
      <c r="E99" s="87">
        <f t="shared" si="17"/>
        <v>3313641.73</v>
      </c>
      <c r="F99" s="87">
        <f t="shared" si="17"/>
        <v>3195764.3099999996</v>
      </c>
      <c r="G99" s="87">
        <f>G223+G337+G452+G570+G684</f>
        <v>0</v>
      </c>
      <c r="H99" s="87">
        <f>H223+H337+H452+H570+H684</f>
        <v>3195764.3099999996</v>
      </c>
      <c r="I99" s="87">
        <f>I223+I337+I452+I570+I684</f>
        <v>0</v>
      </c>
    </row>
    <row r="100" spans="1:9" ht="14.25" customHeight="1">
      <c r="A100" s="116" t="s">
        <v>75</v>
      </c>
      <c r="B100" s="132" t="s">
        <v>171</v>
      </c>
      <c r="C100" s="87">
        <f t="shared" si="15"/>
        <v>152702.97999999998</v>
      </c>
      <c r="D100" s="87">
        <f t="shared" si="15"/>
        <v>152702.97999999998</v>
      </c>
      <c r="E100" s="87">
        <f t="shared" si="17"/>
        <v>108461.96</v>
      </c>
      <c r="F100" s="87">
        <f t="shared" si="17"/>
        <v>152702.97999999998</v>
      </c>
      <c r="G100" s="87">
        <f>G224+G338+G453+G571+G685</f>
        <v>0</v>
      </c>
      <c r="H100" s="87">
        <f>H224+H338+H453+H571+H685</f>
        <v>152702.97999999998</v>
      </c>
      <c r="I100" s="87">
        <f>I224+I338+I453+I571+I685</f>
        <v>0</v>
      </c>
    </row>
    <row r="101" spans="1:9" s="5" customFormat="1" ht="15">
      <c r="A101" s="116" t="s">
        <v>80</v>
      </c>
      <c r="B101" s="117" t="s">
        <v>172</v>
      </c>
      <c r="C101" s="87">
        <f t="shared" si="15"/>
        <v>559457</v>
      </c>
      <c r="D101" s="87">
        <f t="shared" si="15"/>
        <v>559457</v>
      </c>
      <c r="E101" s="87">
        <f t="shared" si="17"/>
        <v>487888.65</v>
      </c>
      <c r="F101" s="87">
        <f t="shared" si="17"/>
        <v>559455.78</v>
      </c>
      <c r="G101" s="87">
        <f>G225+G339+G454+G572+G686</f>
        <v>0</v>
      </c>
      <c r="H101" s="87">
        <f>H225+H339+H454+H572+H686</f>
        <v>559455.78</v>
      </c>
      <c r="I101" s="87">
        <f>I225+I339+I454+I572+I686</f>
        <v>0</v>
      </c>
    </row>
    <row r="102" spans="1:9" ht="30">
      <c r="A102" s="116" t="s">
        <v>81</v>
      </c>
      <c r="B102" s="117" t="s">
        <v>173</v>
      </c>
      <c r="C102" s="126">
        <f>C103+C104</f>
        <v>2492150.6</v>
      </c>
      <c r="D102" s="126">
        <f aca="true" t="shared" si="18" ref="D102:I102">D103+D104</f>
        <v>2492150.6</v>
      </c>
      <c r="E102" s="126">
        <f t="shared" si="18"/>
        <v>2285786.6500000004</v>
      </c>
      <c r="F102" s="126">
        <f t="shared" si="18"/>
        <v>2447352.6</v>
      </c>
      <c r="G102" s="126">
        <f t="shared" si="18"/>
        <v>44798</v>
      </c>
      <c r="H102" s="126">
        <f t="shared" si="18"/>
        <v>2447352.6</v>
      </c>
      <c r="I102" s="126">
        <f t="shared" si="18"/>
        <v>44798</v>
      </c>
    </row>
    <row r="103" spans="1:9" ht="15">
      <c r="A103" s="116" t="s">
        <v>174</v>
      </c>
      <c r="B103" s="136" t="s">
        <v>175</v>
      </c>
      <c r="C103" s="87">
        <f aca="true" t="shared" si="19" ref="C103:I105">C227+C341+C456+C574+C688</f>
        <v>601214.85</v>
      </c>
      <c r="D103" s="87">
        <f t="shared" si="19"/>
        <v>601214.85</v>
      </c>
      <c r="E103" s="87">
        <f t="shared" si="19"/>
        <v>554042.8500000001</v>
      </c>
      <c r="F103" s="87">
        <f t="shared" si="19"/>
        <v>599942.85</v>
      </c>
      <c r="G103" s="87">
        <f t="shared" si="19"/>
        <v>1272</v>
      </c>
      <c r="H103" s="87">
        <f t="shared" si="19"/>
        <v>599942.85</v>
      </c>
      <c r="I103" s="87">
        <f t="shared" si="19"/>
        <v>1272</v>
      </c>
    </row>
    <row r="104" spans="1:9" ht="30">
      <c r="A104" s="116" t="s">
        <v>176</v>
      </c>
      <c r="B104" s="136" t="s">
        <v>177</v>
      </c>
      <c r="C104" s="87">
        <f t="shared" si="19"/>
        <v>1890935.75</v>
      </c>
      <c r="D104" s="87">
        <f t="shared" si="19"/>
        <v>1890935.75</v>
      </c>
      <c r="E104" s="87">
        <f t="shared" si="19"/>
        <v>1731743.8</v>
      </c>
      <c r="F104" s="87">
        <f t="shared" si="19"/>
        <v>1847409.75</v>
      </c>
      <c r="G104" s="87">
        <f t="shared" si="19"/>
        <v>43526</v>
      </c>
      <c r="H104" s="87">
        <f t="shared" si="19"/>
        <v>1847409.75</v>
      </c>
      <c r="I104" s="87">
        <f t="shared" si="19"/>
        <v>43526</v>
      </c>
    </row>
    <row r="105" spans="1:9" s="5" customFormat="1" ht="15">
      <c r="A105" s="116" t="s">
        <v>97</v>
      </c>
      <c r="B105" s="117" t="s">
        <v>178</v>
      </c>
      <c r="C105" s="87">
        <f t="shared" si="19"/>
        <v>103910</v>
      </c>
      <c r="D105" s="87">
        <f t="shared" si="19"/>
        <v>103910</v>
      </c>
      <c r="E105" s="87">
        <f t="shared" si="19"/>
        <v>97582.26</v>
      </c>
      <c r="F105" s="87">
        <f t="shared" si="19"/>
        <v>103908.98</v>
      </c>
      <c r="G105" s="87">
        <f t="shared" si="19"/>
        <v>152</v>
      </c>
      <c r="H105" s="87">
        <f t="shared" si="19"/>
        <v>103908.98</v>
      </c>
      <c r="I105" s="87">
        <f t="shared" si="19"/>
        <v>152</v>
      </c>
    </row>
    <row r="106" spans="1:9" s="5" customFormat="1" ht="30">
      <c r="A106" s="116" t="s">
        <v>98</v>
      </c>
      <c r="B106" s="117" t="s">
        <v>232</v>
      </c>
      <c r="C106" s="87">
        <f>C459</f>
        <v>3196.12</v>
      </c>
      <c r="D106" s="87">
        <f aca="true" t="shared" si="20" ref="D106:I108">D459</f>
        <v>3196.12</v>
      </c>
      <c r="E106" s="87">
        <f t="shared" si="20"/>
        <v>3086.64</v>
      </c>
      <c r="F106" s="87">
        <f t="shared" si="20"/>
        <v>3196.12</v>
      </c>
      <c r="G106" s="87">
        <f t="shared" si="20"/>
        <v>0</v>
      </c>
      <c r="H106" s="87">
        <f t="shared" si="20"/>
        <v>3196.12</v>
      </c>
      <c r="I106" s="87">
        <f t="shared" si="20"/>
        <v>0</v>
      </c>
    </row>
    <row r="107" spans="1:9" s="5" customFormat="1" ht="15">
      <c r="A107" s="116" t="s">
        <v>99</v>
      </c>
      <c r="B107" s="117" t="s">
        <v>179</v>
      </c>
      <c r="C107" s="87">
        <v>43399</v>
      </c>
      <c r="D107" s="87">
        <v>43399</v>
      </c>
      <c r="E107" s="87">
        <f>E230+E344+E460+E577+E691</f>
        <v>32493.11</v>
      </c>
      <c r="F107" s="87">
        <f>F230+F344+F460+F577+F691</f>
        <v>43828.84</v>
      </c>
      <c r="G107" s="87">
        <f>G230+G344+G460+G577+G691</f>
        <v>0</v>
      </c>
      <c r="H107" s="87">
        <f>H230+H344+H460+H577+H691</f>
        <v>43828.84</v>
      </c>
      <c r="I107" s="87">
        <f>I230+I344+I460+I577+I691</f>
        <v>0</v>
      </c>
    </row>
    <row r="108" spans="1:9" s="5" customFormat="1" ht="30" customHeight="1">
      <c r="A108" s="116" t="s">
        <v>100</v>
      </c>
      <c r="B108" s="117" t="s">
        <v>233</v>
      </c>
      <c r="C108" s="87">
        <f>C461</f>
        <v>1089.2699999999998</v>
      </c>
      <c r="D108" s="87">
        <f t="shared" si="20"/>
        <v>1089.2699999999998</v>
      </c>
      <c r="E108" s="87">
        <f t="shared" si="20"/>
        <v>837.8999999999999</v>
      </c>
      <c r="F108" s="87">
        <f t="shared" si="20"/>
        <v>1089.2699999999998</v>
      </c>
      <c r="G108" s="87">
        <f t="shared" si="20"/>
        <v>0</v>
      </c>
      <c r="H108" s="87">
        <f t="shared" si="20"/>
        <v>1089.2699999999998</v>
      </c>
      <c r="I108" s="87">
        <f t="shared" si="20"/>
        <v>0</v>
      </c>
    </row>
    <row r="109" spans="1:9" s="5" customFormat="1" ht="45">
      <c r="A109" s="116" t="s">
        <v>101</v>
      </c>
      <c r="B109" s="117" t="s">
        <v>180</v>
      </c>
      <c r="C109" s="87">
        <f aca="true" t="shared" si="21" ref="C109:I114">C231+C345+C464+C578+C692</f>
        <v>145367.13999999998</v>
      </c>
      <c r="D109" s="87">
        <f t="shared" si="21"/>
        <v>145367.13999999998</v>
      </c>
      <c r="E109" s="87">
        <f t="shared" si="21"/>
        <v>143812.13999999998</v>
      </c>
      <c r="F109" s="87">
        <f t="shared" si="21"/>
        <v>131224.13999999998</v>
      </c>
      <c r="G109" s="87">
        <f t="shared" si="21"/>
        <v>14143</v>
      </c>
      <c r="H109" s="87">
        <f t="shared" si="21"/>
        <v>131224.13999999998</v>
      </c>
      <c r="I109" s="87">
        <f t="shared" si="21"/>
        <v>14143</v>
      </c>
    </row>
    <row r="110" spans="1:9" s="5" customFormat="1" ht="90">
      <c r="A110" s="116" t="s">
        <v>102</v>
      </c>
      <c r="B110" s="117" t="s">
        <v>181</v>
      </c>
      <c r="C110" s="87">
        <f t="shared" si="21"/>
        <v>10863388.399999997</v>
      </c>
      <c r="D110" s="87">
        <f t="shared" si="21"/>
        <v>10863388.399999997</v>
      </c>
      <c r="E110" s="87">
        <f t="shared" si="21"/>
        <v>10611136.650000002</v>
      </c>
      <c r="F110" s="87">
        <f t="shared" si="21"/>
        <v>10863386.399999997</v>
      </c>
      <c r="G110" s="87">
        <f t="shared" si="21"/>
        <v>2</v>
      </c>
      <c r="H110" s="87">
        <f t="shared" si="21"/>
        <v>10863386.399999997</v>
      </c>
      <c r="I110" s="87">
        <f t="shared" si="21"/>
        <v>2</v>
      </c>
    </row>
    <row r="111" spans="1:9" s="5" customFormat="1" ht="30">
      <c r="A111" s="116" t="s">
        <v>103</v>
      </c>
      <c r="B111" s="117" t="s">
        <v>182</v>
      </c>
      <c r="C111" s="87">
        <f t="shared" si="21"/>
        <v>449130.88000000006</v>
      </c>
      <c r="D111" s="87">
        <f t="shared" si="21"/>
        <v>449130.88000000006</v>
      </c>
      <c r="E111" s="87">
        <f t="shared" si="21"/>
        <v>390976.99000000005</v>
      </c>
      <c r="F111" s="87">
        <f t="shared" si="21"/>
        <v>397450.88000000006</v>
      </c>
      <c r="G111" s="87">
        <f t="shared" si="21"/>
        <v>51680</v>
      </c>
      <c r="H111" s="87">
        <f t="shared" si="21"/>
        <v>397450.88000000006</v>
      </c>
      <c r="I111" s="87">
        <f t="shared" si="21"/>
        <v>51680</v>
      </c>
    </row>
    <row r="112" spans="1:9" s="5" customFormat="1" ht="45">
      <c r="A112" s="116" t="s">
        <v>104</v>
      </c>
      <c r="B112" s="117" t="s">
        <v>183</v>
      </c>
      <c r="C112" s="87">
        <f t="shared" si="21"/>
        <v>247792.18</v>
      </c>
      <c r="D112" s="87">
        <f t="shared" si="21"/>
        <v>247792.18</v>
      </c>
      <c r="E112" s="87">
        <f t="shared" si="21"/>
        <v>230720.95000000004</v>
      </c>
      <c r="F112" s="87">
        <f t="shared" si="21"/>
        <v>247792.18</v>
      </c>
      <c r="G112" s="87">
        <f t="shared" si="21"/>
        <v>0</v>
      </c>
      <c r="H112" s="87">
        <f t="shared" si="21"/>
        <v>247792.18</v>
      </c>
      <c r="I112" s="87">
        <f t="shared" si="21"/>
        <v>0</v>
      </c>
    </row>
    <row r="113" spans="1:9" s="5" customFormat="1" ht="45">
      <c r="A113" s="116" t="s">
        <v>105</v>
      </c>
      <c r="B113" s="117" t="s">
        <v>184</v>
      </c>
      <c r="C113" s="87">
        <f t="shared" si="21"/>
        <v>125774.23000000001</v>
      </c>
      <c r="D113" s="87">
        <f t="shared" si="21"/>
        <v>125774.23000000001</v>
      </c>
      <c r="E113" s="87">
        <f t="shared" si="21"/>
        <v>103670.73999999999</v>
      </c>
      <c r="F113" s="87">
        <f t="shared" si="21"/>
        <v>117114.23000000001</v>
      </c>
      <c r="G113" s="87">
        <f t="shared" si="21"/>
        <v>8660</v>
      </c>
      <c r="H113" s="87">
        <f t="shared" si="21"/>
        <v>117114.23000000001</v>
      </c>
      <c r="I113" s="87">
        <f t="shared" si="21"/>
        <v>8660</v>
      </c>
    </row>
    <row r="114" spans="1:9" s="5" customFormat="1" ht="30">
      <c r="A114" s="116" t="s">
        <v>106</v>
      </c>
      <c r="B114" s="117" t="s">
        <v>185</v>
      </c>
      <c r="C114" s="87">
        <f t="shared" si="21"/>
        <v>286245.86000000004</v>
      </c>
      <c r="D114" s="87">
        <f t="shared" si="21"/>
        <v>286245.86000000004</v>
      </c>
      <c r="E114" s="87">
        <f t="shared" si="21"/>
        <v>254914</v>
      </c>
      <c r="F114" s="87">
        <f t="shared" si="21"/>
        <v>254075.86000000002</v>
      </c>
      <c r="G114" s="87">
        <f t="shared" si="21"/>
        <v>32170</v>
      </c>
      <c r="H114" s="87">
        <f t="shared" si="21"/>
        <v>254075.86000000002</v>
      </c>
      <c r="I114" s="87">
        <f t="shared" si="21"/>
        <v>32170</v>
      </c>
    </row>
    <row r="115" spans="1:9" s="5" customFormat="1" ht="15">
      <c r="A115" s="116" t="s">
        <v>188</v>
      </c>
      <c r="B115" s="117" t="s">
        <v>186</v>
      </c>
      <c r="C115" s="87">
        <v>84153</v>
      </c>
      <c r="D115" s="87">
        <v>84153</v>
      </c>
      <c r="E115" s="87">
        <f>E237+E351+E470+E584+E698</f>
        <v>74064.06</v>
      </c>
      <c r="F115" s="87">
        <f>F237+F351+F470+F584+F698</f>
        <v>86859.18000000001</v>
      </c>
      <c r="G115" s="91" t="s">
        <v>29</v>
      </c>
      <c r="H115" s="87">
        <f>H237+H351+H470+H584+H698</f>
        <v>86859.18000000001</v>
      </c>
      <c r="I115" s="92" t="s">
        <v>29</v>
      </c>
    </row>
    <row r="116" spans="1:9" s="5" customFormat="1" ht="30">
      <c r="A116" s="116" t="s">
        <v>190</v>
      </c>
      <c r="B116" s="117" t="s">
        <v>187</v>
      </c>
      <c r="C116" s="87">
        <v>1044135</v>
      </c>
      <c r="D116" s="87">
        <v>1044135</v>
      </c>
      <c r="E116" s="87">
        <f>E238+E352+E471+E585+E699</f>
        <v>44841.26</v>
      </c>
      <c r="F116" s="87">
        <f>F238+F352+F471+F585+F699</f>
        <v>1054872.3</v>
      </c>
      <c r="G116" s="87">
        <f>G238+G352+G471+G585+G699</f>
        <v>48582</v>
      </c>
      <c r="H116" s="87">
        <f>H352+H471+H699</f>
        <v>1043852.69</v>
      </c>
      <c r="I116" s="87">
        <f>I352+I471+I699</f>
        <v>48446</v>
      </c>
    </row>
    <row r="117" spans="1:9" ht="75" customHeight="1">
      <c r="A117" s="116" t="s">
        <v>192</v>
      </c>
      <c r="B117" s="117" t="s">
        <v>207</v>
      </c>
      <c r="C117" s="87">
        <v>692247</v>
      </c>
      <c r="D117" s="87">
        <v>692247</v>
      </c>
      <c r="E117" s="87">
        <v>623640.93</v>
      </c>
      <c r="F117" s="87">
        <v>683371.49</v>
      </c>
      <c r="G117" s="91" t="s">
        <v>29</v>
      </c>
      <c r="H117" s="87">
        <v>683371.49</v>
      </c>
      <c r="I117" s="92" t="s">
        <v>29</v>
      </c>
    </row>
    <row r="118" spans="1:9" ht="57.75" customHeight="1" hidden="1">
      <c r="A118" s="116" t="s">
        <v>190</v>
      </c>
      <c r="B118" s="117" t="s">
        <v>191</v>
      </c>
      <c r="C118" s="87">
        <f>C240+C354+C473+C587+C701</f>
        <v>0</v>
      </c>
      <c r="D118" s="87">
        <f>D240+D354+D473+D587+D701</f>
        <v>0</v>
      </c>
      <c r="E118" s="87">
        <f>E240+E354+E473+E587+E701</f>
        <v>0</v>
      </c>
      <c r="F118" s="87">
        <f>F240+F354+F473+F587+F701</f>
        <v>0</v>
      </c>
      <c r="G118" s="91" t="s">
        <v>29</v>
      </c>
      <c r="H118" s="87">
        <f>H240+H354+H473+H587+H701</f>
        <v>0</v>
      </c>
      <c r="I118" s="92" t="s">
        <v>29</v>
      </c>
    </row>
    <row r="119" spans="1:9" ht="17.25" customHeight="1">
      <c r="A119" s="116" t="s">
        <v>194</v>
      </c>
      <c r="B119" s="117" t="s">
        <v>193</v>
      </c>
      <c r="C119" s="87">
        <v>68704</v>
      </c>
      <c r="D119" s="87">
        <v>68704</v>
      </c>
      <c r="E119" s="87">
        <v>34109.58</v>
      </c>
      <c r="F119" s="87">
        <v>36938.22</v>
      </c>
      <c r="G119" s="91" t="s">
        <v>29</v>
      </c>
      <c r="H119" s="87">
        <v>36938.22</v>
      </c>
      <c r="I119" s="92" t="s">
        <v>29</v>
      </c>
    </row>
    <row r="120" spans="1:9" ht="59.25" customHeight="1">
      <c r="A120" s="116" t="s">
        <v>196</v>
      </c>
      <c r="B120" s="117" t="s">
        <v>195</v>
      </c>
      <c r="C120" s="87">
        <v>52635</v>
      </c>
      <c r="D120" s="87">
        <v>52635</v>
      </c>
      <c r="E120" s="87">
        <v>52635</v>
      </c>
      <c r="F120" s="87">
        <v>52635</v>
      </c>
      <c r="G120" s="91" t="s">
        <v>29</v>
      </c>
      <c r="H120" s="87">
        <v>52635</v>
      </c>
      <c r="I120" s="92" t="s">
        <v>29</v>
      </c>
    </row>
    <row r="121" spans="1:9" ht="27" customHeight="1">
      <c r="A121" s="116" t="s">
        <v>198</v>
      </c>
      <c r="B121" s="117" t="s">
        <v>234</v>
      </c>
      <c r="C121" s="87">
        <f aca="true" t="shared" si="22" ref="C121:I121">C238+C358+C462+C585</f>
        <v>899241.56</v>
      </c>
      <c r="D121" s="87">
        <f t="shared" si="22"/>
        <v>899241.56</v>
      </c>
      <c r="E121" s="87">
        <f t="shared" si="22"/>
        <v>734935.4299999999</v>
      </c>
      <c r="F121" s="87">
        <f t="shared" si="22"/>
        <v>898972.56</v>
      </c>
      <c r="G121" s="87">
        <f t="shared" si="22"/>
        <v>269</v>
      </c>
      <c r="H121" s="87">
        <f t="shared" si="22"/>
        <v>898972.56</v>
      </c>
      <c r="I121" s="87">
        <f t="shared" si="22"/>
        <v>269</v>
      </c>
    </row>
    <row r="122" spans="1:9" ht="42" customHeight="1">
      <c r="A122" s="116" t="s">
        <v>202</v>
      </c>
      <c r="B122" s="117" t="s">
        <v>197</v>
      </c>
      <c r="C122" s="91" t="s">
        <v>29</v>
      </c>
      <c r="D122" s="91" t="s">
        <v>29</v>
      </c>
      <c r="E122" s="87">
        <f>E243+E357+E476+E590+E704</f>
        <v>16226.3</v>
      </c>
      <c r="F122" s="87">
        <f>F243+F357+F476+F590+F704</f>
        <v>10765.869999999999</v>
      </c>
      <c r="G122" s="87">
        <f>G243+G357+G476+G590+G704</f>
        <v>1474</v>
      </c>
      <c r="H122" s="87">
        <f>H243+H357+H476+H590+H704</f>
        <v>10765.869999999999</v>
      </c>
      <c r="I122" s="87">
        <f>I243+I357+I476+I590+I704</f>
        <v>1474</v>
      </c>
    </row>
    <row r="123" spans="1:9" ht="16.5" customHeight="1">
      <c r="A123" s="116" t="s">
        <v>203</v>
      </c>
      <c r="B123" s="121" t="s">
        <v>66</v>
      </c>
      <c r="C123" s="87">
        <f>C244+C359+C477+C591+C705+48567</f>
        <v>10150371</v>
      </c>
      <c r="D123" s="87">
        <f>D244+D359+D477+D591+D705+48567</f>
        <v>10150371</v>
      </c>
      <c r="E123" s="91" t="s">
        <v>29</v>
      </c>
      <c r="F123" s="91" t="s">
        <v>29</v>
      </c>
      <c r="G123" s="91" t="s">
        <v>29</v>
      </c>
      <c r="H123" s="91" t="s">
        <v>29</v>
      </c>
      <c r="I123" s="92" t="s">
        <v>29</v>
      </c>
    </row>
    <row r="124" spans="1:9" ht="16.5" customHeight="1">
      <c r="A124" s="116">
        <v>3.378</v>
      </c>
      <c r="B124" s="121" t="s">
        <v>201</v>
      </c>
      <c r="C124" s="87">
        <v>1207779</v>
      </c>
      <c r="D124" s="87">
        <v>1207779</v>
      </c>
      <c r="E124" s="87">
        <v>1207779</v>
      </c>
      <c r="F124" s="87">
        <v>1207779</v>
      </c>
      <c r="G124" s="91" t="s">
        <v>29</v>
      </c>
      <c r="H124" s="87">
        <v>1207779</v>
      </c>
      <c r="I124" s="92" t="s">
        <v>29</v>
      </c>
    </row>
    <row r="125" spans="1:9" ht="28.5" customHeight="1">
      <c r="A125" s="116" t="s">
        <v>223</v>
      </c>
      <c r="B125" s="121" t="s">
        <v>218</v>
      </c>
      <c r="C125" s="87">
        <v>618074</v>
      </c>
      <c r="D125" s="87">
        <v>618074</v>
      </c>
      <c r="E125" s="87">
        <f>E463</f>
        <v>5346.24</v>
      </c>
      <c r="F125" s="87">
        <f>F463</f>
        <v>33906.13</v>
      </c>
      <c r="G125" s="87">
        <f>G463</f>
        <v>120</v>
      </c>
      <c r="H125" s="87">
        <f>H463</f>
        <v>33906.13</v>
      </c>
      <c r="I125" s="87">
        <f>I463</f>
        <v>120</v>
      </c>
    </row>
    <row r="126" spans="1:9" ht="30.75" customHeight="1">
      <c r="A126" s="116" t="s">
        <v>224</v>
      </c>
      <c r="B126" s="121" t="s">
        <v>219</v>
      </c>
      <c r="C126" s="87"/>
      <c r="D126" s="87"/>
      <c r="E126" s="91"/>
      <c r="F126" s="91"/>
      <c r="G126" s="91" t="s">
        <v>29</v>
      </c>
      <c r="H126" s="91"/>
      <c r="I126" s="92" t="s">
        <v>29</v>
      </c>
    </row>
    <row r="127" spans="1:9" ht="28.5" customHeight="1">
      <c r="A127" s="116" t="s">
        <v>225</v>
      </c>
      <c r="B127" s="121" t="s">
        <v>220</v>
      </c>
      <c r="C127" s="87">
        <v>30000</v>
      </c>
      <c r="D127" s="87">
        <v>30000</v>
      </c>
      <c r="E127" s="87">
        <v>30000</v>
      </c>
      <c r="F127" s="87">
        <v>30000</v>
      </c>
      <c r="G127" s="91" t="s">
        <v>29</v>
      </c>
      <c r="H127" s="87">
        <v>30000</v>
      </c>
      <c r="I127" s="92" t="s">
        <v>29</v>
      </c>
    </row>
    <row r="128" spans="1:9" ht="28.5" customHeight="1">
      <c r="A128" s="116" t="s">
        <v>226</v>
      </c>
      <c r="B128" s="121" t="s">
        <v>221</v>
      </c>
      <c r="C128" s="87">
        <f>48409+49807</f>
        <v>98216</v>
      </c>
      <c r="D128" s="87">
        <f>48409+49807</f>
        <v>98216</v>
      </c>
      <c r="E128" s="87">
        <v>96513.7</v>
      </c>
      <c r="F128" s="87">
        <v>107117.1</v>
      </c>
      <c r="G128" s="91" t="s">
        <v>29</v>
      </c>
      <c r="H128" s="87">
        <v>107117.1</v>
      </c>
      <c r="I128" s="92" t="s">
        <v>29</v>
      </c>
    </row>
    <row r="129" spans="1:9" ht="78.75" customHeight="1">
      <c r="A129" s="116" t="s">
        <v>238</v>
      </c>
      <c r="B129" s="121" t="s">
        <v>222</v>
      </c>
      <c r="C129" s="87">
        <v>28510</v>
      </c>
      <c r="D129" s="87">
        <v>21835</v>
      </c>
      <c r="E129" s="87">
        <v>21835</v>
      </c>
      <c r="F129" s="87">
        <v>21835</v>
      </c>
      <c r="G129" s="91" t="s">
        <v>29</v>
      </c>
      <c r="H129" s="87">
        <v>21835</v>
      </c>
      <c r="I129" s="92" t="s">
        <v>29</v>
      </c>
    </row>
    <row r="130" spans="1:9" ht="16.5" customHeight="1">
      <c r="A130" s="116" t="s">
        <v>245</v>
      </c>
      <c r="B130" s="121" t="s">
        <v>229</v>
      </c>
      <c r="C130" s="87">
        <v>-651458</v>
      </c>
      <c r="D130" s="87">
        <v>-651458</v>
      </c>
      <c r="E130" s="91"/>
      <c r="F130" s="91"/>
      <c r="G130" s="91" t="s">
        <v>29</v>
      </c>
      <c r="H130" s="91"/>
      <c r="I130" s="92"/>
    </row>
    <row r="131" spans="1:9" ht="17.25" customHeight="1">
      <c r="A131" s="160" t="s">
        <v>135</v>
      </c>
      <c r="B131" s="161"/>
      <c r="C131" s="91" t="s">
        <v>29</v>
      </c>
      <c r="D131" s="91" t="s">
        <v>29</v>
      </c>
      <c r="E131" s="137">
        <f>E245+E360+E478+E592+E706</f>
        <v>24648055.86</v>
      </c>
      <c r="F131" s="91" t="s">
        <v>29</v>
      </c>
      <c r="G131" s="91" t="s">
        <v>29</v>
      </c>
      <c r="H131" s="91" t="s">
        <v>29</v>
      </c>
      <c r="I131" s="92" t="s">
        <v>29</v>
      </c>
    </row>
    <row r="132" spans="1:9" ht="17.25" customHeight="1">
      <c r="A132" s="160" t="s">
        <v>32</v>
      </c>
      <c r="B132" s="161"/>
      <c r="C132" s="91" t="s">
        <v>29</v>
      </c>
      <c r="D132" s="91" t="s">
        <v>29</v>
      </c>
      <c r="E132" s="91" t="s">
        <v>29</v>
      </c>
      <c r="F132" s="87">
        <f>F246+F361+F479+F593+F707</f>
        <v>0</v>
      </c>
      <c r="G132" s="91" t="s">
        <v>29</v>
      </c>
      <c r="H132" s="87">
        <f>H246+H361+H479+H593+H707</f>
        <v>0</v>
      </c>
      <c r="I132" s="92" t="s">
        <v>29</v>
      </c>
    </row>
    <row r="133" spans="1:9" ht="35.25" customHeight="1" thickBot="1">
      <c r="A133" s="164" t="s">
        <v>40</v>
      </c>
      <c r="B133" s="165"/>
      <c r="C133" s="138" t="s">
        <v>29</v>
      </c>
      <c r="D133" s="138" t="s">
        <v>29</v>
      </c>
      <c r="E133" s="137">
        <f>E247+E362+E480+E594+E708</f>
        <v>-3058.6600000000035</v>
      </c>
      <c r="F133" s="138" t="s">
        <v>29</v>
      </c>
      <c r="G133" s="138" t="s">
        <v>29</v>
      </c>
      <c r="H133" s="138" t="s">
        <v>29</v>
      </c>
      <c r="I133" s="139" t="s">
        <v>29</v>
      </c>
    </row>
    <row r="134" spans="1:9" s="11" customFormat="1" ht="16.5" thickBot="1" thickTop="1">
      <c r="A134" s="149" t="s">
        <v>251</v>
      </c>
      <c r="B134" s="150"/>
      <c r="C134" s="150"/>
      <c r="D134" s="150"/>
      <c r="E134" s="150"/>
      <c r="F134" s="150"/>
      <c r="G134" s="150"/>
      <c r="H134" s="150"/>
      <c r="I134" s="151"/>
    </row>
    <row r="135" spans="1:9" ht="51" customHeight="1" thickTop="1">
      <c r="A135" s="166" t="s">
        <v>248</v>
      </c>
      <c r="B135" s="167"/>
      <c r="C135" s="140">
        <f>C136+C137+C139+C141+C142+C143+C145+C146+C147+C148+C149+C150+C151+C152+C153+C154+C159+C161+C162+C163+C164+C165+C166+C168+C171+C172+C175</f>
        <v>31699299.92</v>
      </c>
      <c r="D135" s="140">
        <f>D136+D137+D139+D141+D142+D143+D145+D146+D147+D148+D149+D150+D151+D152+D153+D154+D159+D161+D162+D163+D164+D165+D166+D168+D171+D172+D175</f>
        <v>31711365.560000002</v>
      </c>
      <c r="E135" s="140">
        <f>E136+E137+E139+E141+E142+E143+E145+E146+E147+E148+E149+E150+E151+E152+E153+E154+E159+E161+E162+E163+E164+E165+E166+E168+E172+E176</f>
        <v>34945497.18</v>
      </c>
      <c r="F135" s="140">
        <f>F136+F137+F141+F143+F145+F146+F147+F148+F149+F150+F151+F152+F153+F154+F159+F161+F162+F163+F164+F165+F166+F168+F171+F172+F140</f>
        <v>31463573.679999996</v>
      </c>
      <c r="G135" s="140">
        <f>G136+G137+G159+G163+G164+G168+G177</f>
        <v>592587.9</v>
      </c>
      <c r="H135" s="140">
        <f>H136+H137+H141+H143+H145+H146+H147+H148+H149+H150+H151+H152+H153+H154+H159+H161+H162+H163+H164+H165+H166+H168+H171+H172+H140</f>
        <v>31463573.679999996</v>
      </c>
      <c r="I135" s="140">
        <f>I136+I137+I159+I163+I164+I168+I177</f>
        <v>592587.9</v>
      </c>
    </row>
    <row r="136" spans="1:9" ht="15">
      <c r="A136" s="12" t="s">
        <v>20</v>
      </c>
      <c r="B136" s="13" t="s">
        <v>23</v>
      </c>
      <c r="C136" s="14">
        <v>8860787</v>
      </c>
      <c r="D136" s="14">
        <v>8860787</v>
      </c>
      <c r="E136" s="14">
        <v>8605868.03</v>
      </c>
      <c r="F136" s="15">
        <v>8911169.76</v>
      </c>
      <c r="G136" s="16">
        <v>496991.5</v>
      </c>
      <c r="H136" s="17">
        <v>8911169.76</v>
      </c>
      <c r="I136" s="18">
        <v>496991.5</v>
      </c>
    </row>
    <row r="137" spans="1:9" ht="30">
      <c r="A137" s="12" t="s">
        <v>18</v>
      </c>
      <c r="B137" s="19" t="s">
        <v>34</v>
      </c>
      <c r="C137" s="14">
        <v>15288</v>
      </c>
      <c r="D137" s="14">
        <v>15288</v>
      </c>
      <c r="E137" s="14">
        <v>50887.6</v>
      </c>
      <c r="F137" s="15">
        <v>45964.97</v>
      </c>
      <c r="G137" s="16">
        <v>11728.9</v>
      </c>
      <c r="H137" s="17">
        <v>45964.97</v>
      </c>
      <c r="I137" s="18">
        <v>11728.9</v>
      </c>
    </row>
    <row r="138" spans="1:9" ht="30">
      <c r="A138" s="12"/>
      <c r="B138" s="20" t="s">
        <v>108</v>
      </c>
      <c r="C138" s="21"/>
      <c r="D138" s="21"/>
      <c r="E138" s="22">
        <v>29382.84</v>
      </c>
      <c r="F138" s="23">
        <v>25653.88</v>
      </c>
      <c r="G138" s="16">
        <v>7925.7</v>
      </c>
      <c r="H138" s="16">
        <v>25653.88</v>
      </c>
      <c r="I138" s="18">
        <v>7925.7</v>
      </c>
    </row>
    <row r="139" spans="1:9" ht="30">
      <c r="A139" s="12" t="s">
        <v>19</v>
      </c>
      <c r="B139" s="19" t="s">
        <v>109</v>
      </c>
      <c r="C139" s="14">
        <v>44475</v>
      </c>
      <c r="D139" s="14">
        <v>44475</v>
      </c>
      <c r="E139" s="14">
        <v>43950</v>
      </c>
      <c r="F139" s="21" t="s">
        <v>29</v>
      </c>
      <c r="G139" s="21" t="s">
        <v>29</v>
      </c>
      <c r="H139" s="21" t="s">
        <v>29</v>
      </c>
      <c r="I139" s="24" t="s">
        <v>29</v>
      </c>
    </row>
    <row r="140" spans="1:9" ht="45" hidden="1">
      <c r="A140" s="12" t="s">
        <v>28</v>
      </c>
      <c r="B140" s="19" t="s">
        <v>110</v>
      </c>
      <c r="C140" s="21" t="s">
        <v>29</v>
      </c>
      <c r="D140" s="21" t="s">
        <v>29</v>
      </c>
      <c r="E140" s="21" t="s">
        <v>29</v>
      </c>
      <c r="F140" s="14"/>
      <c r="G140" s="21" t="s">
        <v>29</v>
      </c>
      <c r="H140" s="14"/>
      <c r="I140" s="24" t="s">
        <v>29</v>
      </c>
    </row>
    <row r="141" spans="1:9" ht="45">
      <c r="A141" s="12" t="s">
        <v>26</v>
      </c>
      <c r="B141" s="19" t="s">
        <v>65</v>
      </c>
      <c r="C141" s="14">
        <v>6805</v>
      </c>
      <c r="D141" s="14">
        <v>6804.64</v>
      </c>
      <c r="E141" s="14">
        <v>6804.64</v>
      </c>
      <c r="F141" s="14"/>
      <c r="G141" s="21" t="s">
        <v>29</v>
      </c>
      <c r="H141" s="14"/>
      <c r="I141" s="24" t="s">
        <v>29</v>
      </c>
    </row>
    <row r="142" spans="1:9" ht="30">
      <c r="A142" s="12" t="s">
        <v>27</v>
      </c>
      <c r="B142" s="25" t="s">
        <v>111</v>
      </c>
      <c r="C142" s="14">
        <v>261010</v>
      </c>
      <c r="D142" s="14">
        <v>261010</v>
      </c>
      <c r="E142" s="14">
        <f>254746.79</f>
        <v>254746.79</v>
      </c>
      <c r="F142" s="21" t="s">
        <v>29</v>
      </c>
      <c r="G142" s="21" t="s">
        <v>29</v>
      </c>
      <c r="H142" s="21" t="s">
        <v>29</v>
      </c>
      <c r="I142" s="24" t="s">
        <v>29</v>
      </c>
    </row>
    <row r="143" spans="1:9" ht="30">
      <c r="A143" s="12" t="s">
        <v>3</v>
      </c>
      <c r="B143" s="25" t="s">
        <v>112</v>
      </c>
      <c r="C143" s="14">
        <v>15787</v>
      </c>
      <c r="D143" s="14">
        <v>15787</v>
      </c>
      <c r="E143" s="14">
        <v>15403.13</v>
      </c>
      <c r="F143" s="14"/>
      <c r="G143" s="21" t="s">
        <v>29</v>
      </c>
      <c r="H143" s="14"/>
      <c r="I143" s="24" t="s">
        <v>29</v>
      </c>
    </row>
    <row r="144" spans="1:9" ht="30">
      <c r="A144" s="12" t="s">
        <v>4</v>
      </c>
      <c r="B144" s="26" t="s">
        <v>113</v>
      </c>
      <c r="C144" s="21" t="s">
        <v>29</v>
      </c>
      <c r="D144" s="21" t="s">
        <v>29</v>
      </c>
      <c r="E144" s="21" t="s">
        <v>29</v>
      </c>
      <c r="F144" s="14"/>
      <c r="G144" s="21" t="s">
        <v>29</v>
      </c>
      <c r="H144" s="14"/>
      <c r="I144" s="24" t="s">
        <v>29</v>
      </c>
    </row>
    <row r="145" spans="1:9" ht="15">
      <c r="A145" s="12" t="s">
        <v>5</v>
      </c>
      <c r="B145" s="27" t="s">
        <v>114</v>
      </c>
      <c r="C145" s="14">
        <v>30148.17</v>
      </c>
      <c r="D145" s="14">
        <v>30148.17</v>
      </c>
      <c r="E145" s="14">
        <v>30148.17</v>
      </c>
      <c r="F145" s="14">
        <v>30148.17</v>
      </c>
      <c r="G145" s="21" t="s">
        <v>29</v>
      </c>
      <c r="H145" s="14">
        <v>30148.17</v>
      </c>
      <c r="I145" s="24" t="s">
        <v>29</v>
      </c>
    </row>
    <row r="146" spans="1:9" ht="15">
      <c r="A146" s="12" t="s">
        <v>7</v>
      </c>
      <c r="B146" s="28" t="s">
        <v>115</v>
      </c>
      <c r="C146" s="14">
        <v>345038.45</v>
      </c>
      <c r="D146" s="14">
        <v>345038.45</v>
      </c>
      <c r="E146" s="14">
        <f>345038.45+144516.02</f>
        <v>489554.47</v>
      </c>
      <c r="F146" s="14">
        <v>345038.45</v>
      </c>
      <c r="G146" s="21" t="s">
        <v>29</v>
      </c>
      <c r="H146" s="14">
        <v>345038.45</v>
      </c>
      <c r="I146" s="24" t="s">
        <v>29</v>
      </c>
    </row>
    <row r="147" spans="1:9" ht="30" customHeight="1">
      <c r="A147" s="12" t="s">
        <v>8</v>
      </c>
      <c r="B147" s="29" t="s">
        <v>217</v>
      </c>
      <c r="C147" s="14">
        <v>524229</v>
      </c>
      <c r="D147" s="14">
        <v>524229</v>
      </c>
      <c r="E147" s="14">
        <v>524229</v>
      </c>
      <c r="F147" s="14"/>
      <c r="G147" s="21" t="s">
        <v>29</v>
      </c>
      <c r="H147" s="14"/>
      <c r="I147" s="24" t="s">
        <v>29</v>
      </c>
    </row>
    <row r="148" spans="1:9" ht="30">
      <c r="A148" s="12" t="s">
        <v>9</v>
      </c>
      <c r="B148" s="26" t="s">
        <v>117</v>
      </c>
      <c r="C148" s="14">
        <v>4149378.54</v>
      </c>
      <c r="D148" s="14">
        <v>4149378.54</v>
      </c>
      <c r="E148" s="14">
        <v>4149378.54</v>
      </c>
      <c r="F148" s="14">
        <v>4149378.54</v>
      </c>
      <c r="G148" s="21" t="s">
        <v>29</v>
      </c>
      <c r="H148" s="14">
        <v>4149378.54</v>
      </c>
      <c r="I148" s="24" t="s">
        <v>29</v>
      </c>
    </row>
    <row r="149" spans="1:9" ht="30">
      <c r="A149" s="12" t="s">
        <v>35</v>
      </c>
      <c r="B149" s="26" t="s">
        <v>118</v>
      </c>
      <c r="C149" s="14">
        <v>395750</v>
      </c>
      <c r="D149" s="14">
        <v>395750</v>
      </c>
      <c r="E149" s="14">
        <v>388297</v>
      </c>
      <c r="F149" s="14">
        <v>395750</v>
      </c>
      <c r="G149" s="21" t="s">
        <v>29</v>
      </c>
      <c r="H149" s="14">
        <v>395750</v>
      </c>
      <c r="I149" s="24" t="s">
        <v>29</v>
      </c>
    </row>
    <row r="150" spans="1:9" ht="45">
      <c r="A150" s="12" t="s">
        <v>37</v>
      </c>
      <c r="B150" s="26" t="s">
        <v>119</v>
      </c>
      <c r="C150" s="14">
        <v>19253</v>
      </c>
      <c r="D150" s="14">
        <v>19253</v>
      </c>
      <c r="E150" s="14">
        <v>19253</v>
      </c>
      <c r="F150" s="14">
        <v>19253</v>
      </c>
      <c r="G150" s="21" t="s">
        <v>29</v>
      </c>
      <c r="H150" s="14">
        <v>19253</v>
      </c>
      <c r="I150" s="24" t="s">
        <v>29</v>
      </c>
    </row>
    <row r="151" spans="1:9" ht="30">
      <c r="A151" s="12" t="s">
        <v>38</v>
      </c>
      <c r="B151" s="26" t="s">
        <v>120</v>
      </c>
      <c r="C151" s="14">
        <v>681455.24</v>
      </c>
      <c r="D151" s="14">
        <v>681455.24</v>
      </c>
      <c r="E151" s="14">
        <v>620885.22</v>
      </c>
      <c r="F151" s="14">
        <v>681455.24</v>
      </c>
      <c r="G151" s="21" t="s">
        <v>29</v>
      </c>
      <c r="H151" s="14">
        <v>681455.24</v>
      </c>
      <c r="I151" s="24" t="s">
        <v>29</v>
      </c>
    </row>
    <row r="152" spans="1:9" ht="46.5" customHeight="1">
      <c r="A152" s="12" t="s">
        <v>39</v>
      </c>
      <c r="B152" s="26" t="s">
        <v>121</v>
      </c>
      <c r="C152" s="14">
        <v>104076.52</v>
      </c>
      <c r="D152" s="14">
        <v>104076.52</v>
      </c>
      <c r="E152" s="14">
        <v>104076.52</v>
      </c>
      <c r="F152" s="14">
        <v>104076.52</v>
      </c>
      <c r="G152" s="21"/>
      <c r="H152" s="14">
        <v>104076.52</v>
      </c>
      <c r="I152" s="24" t="s">
        <v>29</v>
      </c>
    </row>
    <row r="153" spans="1:9" ht="30.75" customHeight="1">
      <c r="A153" s="12" t="s">
        <v>43</v>
      </c>
      <c r="B153" s="26" t="s">
        <v>47</v>
      </c>
      <c r="C153" s="14">
        <v>1072989</v>
      </c>
      <c r="D153" s="14">
        <v>1072989</v>
      </c>
      <c r="E153" s="30">
        <v>980620.52</v>
      </c>
      <c r="F153" s="30">
        <v>1068754.35</v>
      </c>
      <c r="G153" s="31" t="s">
        <v>29</v>
      </c>
      <c r="H153" s="30">
        <v>1068754.35</v>
      </c>
      <c r="I153" s="32" t="s">
        <v>29</v>
      </c>
    </row>
    <row r="154" spans="1:9" ht="15">
      <c r="A154" s="12" t="s">
        <v>58</v>
      </c>
      <c r="B154" s="33" t="s">
        <v>6</v>
      </c>
      <c r="C154" s="14">
        <f>C155+C156+C157+C158</f>
        <v>682217</v>
      </c>
      <c r="D154" s="14">
        <f>D155+D156+D157+D158</f>
        <v>682217</v>
      </c>
      <c r="E154" s="14">
        <f>E155+E156+E157+E158</f>
        <v>615298.72</v>
      </c>
      <c r="F154" s="14">
        <f>F155+F156+F157+F158</f>
        <v>670171.16</v>
      </c>
      <c r="G154" s="21" t="s">
        <v>29</v>
      </c>
      <c r="H154" s="14">
        <f>H155+H156+H157+H158</f>
        <v>670171.16</v>
      </c>
      <c r="I154" s="24" t="s">
        <v>29</v>
      </c>
    </row>
    <row r="155" spans="1:9" ht="30">
      <c r="A155" s="34" t="s">
        <v>122</v>
      </c>
      <c r="B155" s="20" t="s">
        <v>41</v>
      </c>
      <c r="C155" s="22">
        <v>78870</v>
      </c>
      <c r="D155" s="22">
        <v>78870</v>
      </c>
      <c r="E155" s="22">
        <v>66541.26</v>
      </c>
      <c r="F155" s="22">
        <v>72256.46</v>
      </c>
      <c r="G155" s="21" t="s">
        <v>29</v>
      </c>
      <c r="H155" s="22">
        <v>72256.46</v>
      </c>
      <c r="I155" s="24" t="s">
        <v>29</v>
      </c>
    </row>
    <row r="156" spans="1:9" ht="30">
      <c r="A156" s="34" t="s">
        <v>123</v>
      </c>
      <c r="B156" s="20" t="s">
        <v>33</v>
      </c>
      <c r="C156" s="22">
        <v>504996</v>
      </c>
      <c r="D156" s="22">
        <v>504996</v>
      </c>
      <c r="E156" s="22">
        <v>459785</v>
      </c>
      <c r="F156" s="22">
        <v>500679.33</v>
      </c>
      <c r="G156" s="21" t="s">
        <v>29</v>
      </c>
      <c r="H156" s="22">
        <v>500679.33</v>
      </c>
      <c r="I156" s="24" t="s">
        <v>29</v>
      </c>
    </row>
    <row r="157" spans="1:9" ht="30">
      <c r="A157" s="34" t="s">
        <v>124</v>
      </c>
      <c r="B157" s="20" t="s">
        <v>1</v>
      </c>
      <c r="C157" s="22">
        <v>62157</v>
      </c>
      <c r="D157" s="22">
        <v>62157</v>
      </c>
      <c r="E157" s="22">
        <v>56802.09</v>
      </c>
      <c r="F157" s="22">
        <v>61905.92</v>
      </c>
      <c r="G157" s="21" t="s">
        <v>29</v>
      </c>
      <c r="H157" s="22">
        <v>61905.92</v>
      </c>
      <c r="I157" s="24" t="s">
        <v>29</v>
      </c>
    </row>
    <row r="158" spans="1:9" ht="15">
      <c r="A158" s="34" t="s">
        <v>125</v>
      </c>
      <c r="B158" s="22" t="s">
        <v>25</v>
      </c>
      <c r="C158" s="22">
        <v>36194</v>
      </c>
      <c r="D158" s="22">
        <v>36194</v>
      </c>
      <c r="E158" s="22">
        <v>32170.37</v>
      </c>
      <c r="F158" s="22">
        <v>35329.45</v>
      </c>
      <c r="G158" s="21" t="s">
        <v>29</v>
      </c>
      <c r="H158" s="22">
        <v>35329.45</v>
      </c>
      <c r="I158" s="24" t="s">
        <v>29</v>
      </c>
    </row>
    <row r="159" spans="1:9" ht="15">
      <c r="A159" s="35" t="s">
        <v>60</v>
      </c>
      <c r="B159" s="26" t="s">
        <v>2</v>
      </c>
      <c r="C159" s="19">
        <v>1069911</v>
      </c>
      <c r="D159" s="19">
        <v>1069911</v>
      </c>
      <c r="E159" s="36">
        <f>2149781.26+3590.47</f>
        <v>2153371.73</v>
      </c>
      <c r="F159" s="19">
        <f>2218520.86+3590.47</f>
        <v>2222111.33</v>
      </c>
      <c r="G159" s="22">
        <v>83847.5</v>
      </c>
      <c r="H159" s="19">
        <f>2218520.86+3590.47</f>
        <v>2222111.33</v>
      </c>
      <c r="I159" s="37">
        <v>83847.5</v>
      </c>
    </row>
    <row r="160" spans="1:9" ht="45">
      <c r="A160" s="38"/>
      <c r="B160" s="20" t="s">
        <v>126</v>
      </c>
      <c r="C160" s="39"/>
      <c r="D160" s="40"/>
      <c r="E160" s="39">
        <v>1102843.26</v>
      </c>
      <c r="F160" s="39">
        <v>1163445.01</v>
      </c>
      <c r="G160" s="22">
        <v>245</v>
      </c>
      <c r="H160" s="39">
        <v>1163445.01</v>
      </c>
      <c r="I160" s="37">
        <v>245</v>
      </c>
    </row>
    <row r="161" spans="1:9" ht="30">
      <c r="A161" s="35" t="s">
        <v>62</v>
      </c>
      <c r="B161" s="19" t="s">
        <v>12</v>
      </c>
      <c r="C161" s="41">
        <v>7028019</v>
      </c>
      <c r="D161" s="41">
        <v>7028019</v>
      </c>
      <c r="E161" s="14">
        <v>6393626.49</v>
      </c>
      <c r="F161" s="14">
        <v>6977386.88</v>
      </c>
      <c r="G161" s="42" t="s">
        <v>29</v>
      </c>
      <c r="H161" s="14">
        <v>6977386.88</v>
      </c>
      <c r="I161" s="43" t="s">
        <v>29</v>
      </c>
    </row>
    <row r="162" spans="1:9" ht="15">
      <c r="A162" s="35" t="s">
        <v>78</v>
      </c>
      <c r="B162" s="13" t="s">
        <v>13</v>
      </c>
      <c r="C162" s="14"/>
      <c r="D162" s="14">
        <v>12066</v>
      </c>
      <c r="E162" s="14">
        <v>7697.53</v>
      </c>
      <c r="F162" s="14">
        <v>12066.4</v>
      </c>
      <c r="G162" s="42" t="s">
        <v>29</v>
      </c>
      <c r="H162" s="14">
        <v>12066.4</v>
      </c>
      <c r="I162" s="43" t="s">
        <v>29</v>
      </c>
    </row>
    <row r="163" spans="1:9" ht="15">
      <c r="A163" s="35" t="s">
        <v>83</v>
      </c>
      <c r="B163" s="26" t="s">
        <v>42</v>
      </c>
      <c r="C163" s="14">
        <v>113655</v>
      </c>
      <c r="D163" s="14">
        <v>113655</v>
      </c>
      <c r="E163" s="14">
        <v>89300.42</v>
      </c>
      <c r="F163" s="14">
        <v>97418.58</v>
      </c>
      <c r="G163" s="42"/>
      <c r="H163" s="14">
        <v>97418.58</v>
      </c>
      <c r="I163" s="43"/>
    </row>
    <row r="164" spans="1:9" ht="30">
      <c r="A164" s="35" t="s">
        <v>84</v>
      </c>
      <c r="B164" s="26" t="s">
        <v>82</v>
      </c>
      <c r="C164" s="14">
        <v>20056</v>
      </c>
      <c r="D164" s="14">
        <v>20056</v>
      </c>
      <c r="E164" s="14">
        <v>18384.52</v>
      </c>
      <c r="F164" s="14">
        <v>20055.84</v>
      </c>
      <c r="G164" s="42"/>
      <c r="H164" s="14">
        <v>20055.84</v>
      </c>
      <c r="I164" s="43"/>
    </row>
    <row r="165" spans="1:9" ht="30">
      <c r="A165" s="35" t="s">
        <v>85</v>
      </c>
      <c r="B165" s="19" t="s">
        <v>22</v>
      </c>
      <c r="C165" s="41">
        <v>228091</v>
      </c>
      <c r="D165" s="41">
        <v>228091</v>
      </c>
      <c r="E165" s="14">
        <v>207990.58</v>
      </c>
      <c r="F165" s="14">
        <v>227463.91</v>
      </c>
      <c r="G165" s="42" t="s">
        <v>29</v>
      </c>
      <c r="H165" s="14">
        <v>227463.91</v>
      </c>
      <c r="I165" s="43" t="s">
        <v>29</v>
      </c>
    </row>
    <row r="166" spans="1:9" ht="15">
      <c r="A166" s="35" t="s">
        <v>91</v>
      </c>
      <c r="B166" s="44" t="s">
        <v>21</v>
      </c>
      <c r="C166" s="14">
        <v>4183000</v>
      </c>
      <c r="D166" s="14">
        <v>4183000</v>
      </c>
      <c r="E166" s="14">
        <v>3838775.3200000003</v>
      </c>
      <c r="F166" s="14">
        <v>4205292.49</v>
      </c>
      <c r="G166" s="42" t="s">
        <v>29</v>
      </c>
      <c r="H166" s="14">
        <v>4205292.49</v>
      </c>
      <c r="I166" s="43" t="s">
        <v>29</v>
      </c>
    </row>
    <row r="167" spans="1:9" ht="15">
      <c r="A167" s="35"/>
      <c r="B167" s="20" t="s">
        <v>231</v>
      </c>
      <c r="C167" s="14"/>
      <c r="D167" s="22"/>
      <c r="E167" s="22">
        <v>73927.14</v>
      </c>
      <c r="F167" s="45">
        <v>75402.16</v>
      </c>
      <c r="G167" s="21"/>
      <c r="H167" s="45">
        <v>75402.16</v>
      </c>
      <c r="I167" s="43"/>
    </row>
    <row r="168" spans="1:9" ht="30">
      <c r="A168" s="35" t="s">
        <v>92</v>
      </c>
      <c r="B168" s="46" t="s">
        <v>36</v>
      </c>
      <c r="C168" s="14">
        <f>C169+C170</f>
        <v>1223853</v>
      </c>
      <c r="D168" s="14">
        <f>D169+D170</f>
        <v>1223853</v>
      </c>
      <c r="E168" s="14">
        <f>E169+E170</f>
        <v>1035222.97</v>
      </c>
      <c r="F168" s="14">
        <f>F169+F170</f>
        <v>1138568.09</v>
      </c>
      <c r="G168" s="42">
        <f>G170</f>
        <v>20</v>
      </c>
      <c r="H168" s="14">
        <f>H169+H170</f>
        <v>1138568.09</v>
      </c>
      <c r="I168" s="43">
        <f>I170</f>
        <v>20</v>
      </c>
    </row>
    <row r="169" spans="1:9" s="5" customFormat="1" ht="60">
      <c r="A169" s="47" t="s">
        <v>127</v>
      </c>
      <c r="B169" s="48" t="s">
        <v>44</v>
      </c>
      <c r="C169" s="22">
        <v>1223634</v>
      </c>
      <c r="D169" s="22">
        <v>1223634</v>
      </c>
      <c r="E169" s="22">
        <v>1033901.15</v>
      </c>
      <c r="F169" s="22">
        <v>1137103.79</v>
      </c>
      <c r="G169" s="21" t="s">
        <v>29</v>
      </c>
      <c r="H169" s="22">
        <v>1137103.79</v>
      </c>
      <c r="I169" s="24" t="s">
        <v>29</v>
      </c>
    </row>
    <row r="170" spans="1:9" s="5" customFormat="1" ht="75">
      <c r="A170" s="47" t="s">
        <v>128</v>
      </c>
      <c r="B170" s="48" t="s">
        <v>45</v>
      </c>
      <c r="C170" s="22">
        <v>219</v>
      </c>
      <c r="D170" s="22">
        <v>219</v>
      </c>
      <c r="E170" s="22">
        <v>1321.82</v>
      </c>
      <c r="F170" s="22">
        <v>1464.3</v>
      </c>
      <c r="G170" s="21">
        <v>20</v>
      </c>
      <c r="H170" s="22">
        <v>1464.3</v>
      </c>
      <c r="I170" s="24">
        <v>20</v>
      </c>
    </row>
    <row r="171" spans="1:9" ht="15" hidden="1">
      <c r="A171" s="12" t="s">
        <v>130</v>
      </c>
      <c r="B171" s="25" t="s">
        <v>129</v>
      </c>
      <c r="C171" s="14"/>
      <c r="D171" s="14"/>
      <c r="E171" s="14"/>
      <c r="F171" s="14"/>
      <c r="G171" s="42" t="s">
        <v>29</v>
      </c>
      <c r="H171" s="14"/>
      <c r="I171" s="43" t="s">
        <v>29</v>
      </c>
    </row>
    <row r="172" spans="1:9" ht="30">
      <c r="A172" s="12" t="s">
        <v>96</v>
      </c>
      <c r="B172" s="25" t="s">
        <v>131</v>
      </c>
      <c r="C172" s="14">
        <f>SUM(C173:C174)</f>
        <v>142050</v>
      </c>
      <c r="D172" s="14">
        <f>SUM(D173:D174)</f>
        <v>142050</v>
      </c>
      <c r="E172" s="14">
        <f>E173+E174</f>
        <v>142050</v>
      </c>
      <c r="F172" s="14">
        <f>F173+F174</f>
        <v>142050</v>
      </c>
      <c r="G172" s="42" t="s">
        <v>29</v>
      </c>
      <c r="H172" s="14">
        <f>H173+H174</f>
        <v>142050</v>
      </c>
      <c r="I172" s="43" t="s">
        <v>29</v>
      </c>
    </row>
    <row r="173" spans="1:9" ht="15">
      <c r="A173" s="34" t="s">
        <v>212</v>
      </c>
      <c r="B173" s="49" t="s">
        <v>132</v>
      </c>
      <c r="C173" s="22">
        <f>4990+71090</f>
        <v>76080</v>
      </c>
      <c r="D173" s="22">
        <f>4990+71090</f>
        <v>76080</v>
      </c>
      <c r="E173" s="22">
        <f>4990+71090</f>
        <v>76080</v>
      </c>
      <c r="F173" s="22">
        <f>4990+71090</f>
        <v>76080</v>
      </c>
      <c r="G173" s="21" t="s">
        <v>29</v>
      </c>
      <c r="H173" s="22">
        <f>4990+71090</f>
        <v>76080</v>
      </c>
      <c r="I173" s="24" t="s">
        <v>29</v>
      </c>
    </row>
    <row r="174" spans="1:9" ht="15">
      <c r="A174" s="34" t="s">
        <v>213</v>
      </c>
      <c r="B174" s="49" t="s">
        <v>133</v>
      </c>
      <c r="C174" s="22">
        <v>65970</v>
      </c>
      <c r="D174" s="22">
        <v>65970</v>
      </c>
      <c r="E174" s="22">
        <v>65970</v>
      </c>
      <c r="F174" s="22">
        <v>65970</v>
      </c>
      <c r="G174" s="21" t="s">
        <v>29</v>
      </c>
      <c r="H174" s="22">
        <v>65970</v>
      </c>
      <c r="I174" s="24" t="s">
        <v>29</v>
      </c>
    </row>
    <row r="175" spans="1:9" ht="15">
      <c r="A175" s="12" t="s">
        <v>130</v>
      </c>
      <c r="B175" s="46" t="s">
        <v>66</v>
      </c>
      <c r="C175" s="14">
        <v>481978</v>
      </c>
      <c r="D175" s="14">
        <v>481978</v>
      </c>
      <c r="E175" s="21" t="s">
        <v>29</v>
      </c>
      <c r="F175" s="21" t="s">
        <v>29</v>
      </c>
      <c r="G175" s="21" t="s">
        <v>29</v>
      </c>
      <c r="H175" s="21" t="s">
        <v>29</v>
      </c>
      <c r="I175" s="24" t="s">
        <v>29</v>
      </c>
    </row>
    <row r="176" spans="1:9" ht="15">
      <c r="A176" s="168" t="s">
        <v>135</v>
      </c>
      <c r="B176" s="169"/>
      <c r="C176" s="21" t="s">
        <v>29</v>
      </c>
      <c r="D176" s="21" t="s">
        <v>29</v>
      </c>
      <c r="E176" s="50">
        <v>4159676.27</v>
      </c>
      <c r="F176" s="21" t="s">
        <v>29</v>
      </c>
      <c r="G176" s="21" t="s">
        <v>29</v>
      </c>
      <c r="H176" s="21" t="s">
        <v>29</v>
      </c>
      <c r="I176" s="24" t="s">
        <v>29</v>
      </c>
    </row>
    <row r="177" spans="1:9" ht="15">
      <c r="A177" s="168" t="s">
        <v>32</v>
      </c>
      <c r="B177" s="169"/>
      <c r="C177" s="21" t="s">
        <v>29</v>
      </c>
      <c r="D177" s="21" t="s">
        <v>29</v>
      </c>
      <c r="E177" s="51" t="s">
        <v>29</v>
      </c>
      <c r="F177" s="21"/>
      <c r="G177" s="21"/>
      <c r="H177" s="21"/>
      <c r="I177" s="24"/>
    </row>
    <row r="178" spans="1:9" ht="31.5" customHeight="1" thickBot="1">
      <c r="A178" s="170" t="s">
        <v>40</v>
      </c>
      <c r="B178" s="171"/>
      <c r="C178" s="21" t="s">
        <v>29</v>
      </c>
      <c r="D178" s="21" t="s">
        <v>29</v>
      </c>
      <c r="E178" s="21"/>
      <c r="F178" s="21" t="s">
        <v>29</v>
      </c>
      <c r="G178" s="21" t="s">
        <v>29</v>
      </c>
      <c r="H178" s="21" t="s">
        <v>29</v>
      </c>
      <c r="I178" s="24" t="s">
        <v>29</v>
      </c>
    </row>
    <row r="179" spans="1:9" s="11" customFormat="1" ht="16.5" thickBot="1" thickTop="1">
      <c r="A179" s="149" t="s">
        <v>251</v>
      </c>
      <c r="B179" s="150"/>
      <c r="C179" s="150"/>
      <c r="D179" s="150"/>
      <c r="E179" s="150"/>
      <c r="F179" s="150"/>
      <c r="G179" s="150"/>
      <c r="H179" s="150"/>
      <c r="I179" s="151"/>
    </row>
    <row r="180" spans="1:9" ht="45" customHeight="1" thickTop="1">
      <c r="A180" s="172" t="s">
        <v>249</v>
      </c>
      <c r="B180" s="173"/>
      <c r="C180" s="141">
        <f>C181+C182+C183+C184+C185+C186+C187+C188+C189</f>
        <v>749825.15</v>
      </c>
      <c r="D180" s="141">
        <f>D181+D182+D183+D184+D185+D186+D187+D188+D189</f>
        <v>749825.15</v>
      </c>
      <c r="E180" s="141">
        <f>E181+E182+E183+E184+E185+E186+E187+E188+E190+E192+E189</f>
        <v>743192.6600000001</v>
      </c>
      <c r="F180" s="141">
        <f>F181+F182+F183+F184+F185+F186+F187+F188+F191</f>
        <v>750424.39</v>
      </c>
      <c r="G180" s="142" t="s">
        <v>29</v>
      </c>
      <c r="H180" s="141">
        <f>H181+H182+H183+H184+H185+H186+H187+H188+H191</f>
        <v>747776.57</v>
      </c>
      <c r="I180" s="143" t="s">
        <v>29</v>
      </c>
    </row>
    <row r="181" spans="1:9" ht="15">
      <c r="A181" s="12" t="s">
        <v>10</v>
      </c>
      <c r="B181" s="52" t="s">
        <v>136</v>
      </c>
      <c r="C181" s="41">
        <v>680402</v>
      </c>
      <c r="D181" s="41">
        <v>680402</v>
      </c>
      <c r="E181" s="41">
        <v>627080.55</v>
      </c>
      <c r="F181" s="14">
        <v>682676.44</v>
      </c>
      <c r="G181" s="53" t="s">
        <v>29</v>
      </c>
      <c r="H181" s="14">
        <v>680400.22</v>
      </c>
      <c r="I181" s="54" t="s">
        <v>29</v>
      </c>
    </row>
    <row r="182" spans="1:9" ht="15">
      <c r="A182" s="12" t="s">
        <v>11</v>
      </c>
      <c r="B182" s="52" t="s">
        <v>46</v>
      </c>
      <c r="C182" s="41">
        <v>63939</v>
      </c>
      <c r="D182" s="41">
        <v>63939</v>
      </c>
      <c r="E182" s="41">
        <v>60154.79</v>
      </c>
      <c r="F182" s="41">
        <v>64301.8</v>
      </c>
      <c r="G182" s="53" t="s">
        <v>29</v>
      </c>
      <c r="H182" s="41">
        <v>63930.200000000004</v>
      </c>
      <c r="I182" s="54" t="s">
        <v>29</v>
      </c>
    </row>
    <row r="183" spans="1:9" ht="15">
      <c r="A183" s="12" t="s">
        <v>70</v>
      </c>
      <c r="B183" s="52" t="s">
        <v>77</v>
      </c>
      <c r="C183" s="53"/>
      <c r="D183" s="53"/>
      <c r="E183" s="53"/>
      <c r="F183" s="53"/>
      <c r="G183" s="53" t="s">
        <v>29</v>
      </c>
      <c r="H183" s="53"/>
      <c r="I183" s="54" t="s">
        <v>29</v>
      </c>
    </row>
    <row r="184" spans="1:9" ht="15">
      <c r="A184" s="12" t="s">
        <v>71</v>
      </c>
      <c r="B184" s="52" t="s">
        <v>69</v>
      </c>
      <c r="C184" s="53"/>
      <c r="D184" s="53"/>
      <c r="E184" s="53"/>
      <c r="F184" s="53"/>
      <c r="G184" s="53" t="s">
        <v>29</v>
      </c>
      <c r="H184" s="53"/>
      <c r="I184" s="54" t="s">
        <v>29</v>
      </c>
    </row>
    <row r="185" spans="1:9" ht="15">
      <c r="A185" s="12" t="s">
        <v>76</v>
      </c>
      <c r="B185" s="52" t="s">
        <v>72</v>
      </c>
      <c r="C185" s="53"/>
      <c r="D185" s="53"/>
      <c r="E185" s="53"/>
      <c r="F185" s="53"/>
      <c r="G185" s="53" t="s">
        <v>29</v>
      </c>
      <c r="H185" s="53"/>
      <c r="I185" s="54" t="s">
        <v>29</v>
      </c>
    </row>
    <row r="186" spans="1:9" ht="15">
      <c r="A186" s="12" t="s">
        <v>79</v>
      </c>
      <c r="B186" s="52" t="s">
        <v>137</v>
      </c>
      <c r="C186" s="53"/>
      <c r="D186" s="53"/>
      <c r="E186" s="53"/>
      <c r="F186" s="53"/>
      <c r="G186" s="53" t="s">
        <v>29</v>
      </c>
      <c r="H186" s="53"/>
      <c r="I186" s="54" t="s">
        <v>29</v>
      </c>
    </row>
    <row r="187" spans="1:9" ht="30.75" customHeight="1">
      <c r="A187" s="12" t="s">
        <v>90</v>
      </c>
      <c r="B187" s="29" t="s">
        <v>93</v>
      </c>
      <c r="C187" s="53"/>
      <c r="D187" s="53"/>
      <c r="E187" s="53"/>
      <c r="F187" s="53"/>
      <c r="G187" s="53" t="s">
        <v>29</v>
      </c>
      <c r="H187" s="53"/>
      <c r="I187" s="54" t="s">
        <v>29</v>
      </c>
    </row>
    <row r="188" spans="1:9" ht="15">
      <c r="A188" s="12" t="s">
        <v>94</v>
      </c>
      <c r="B188" s="2" t="s">
        <v>138</v>
      </c>
      <c r="C188" s="41">
        <v>3446.15</v>
      </c>
      <c r="D188" s="41">
        <v>3446.15</v>
      </c>
      <c r="E188" s="41">
        <v>3446.15</v>
      </c>
      <c r="F188" s="41">
        <v>3446.15</v>
      </c>
      <c r="G188" s="41"/>
      <c r="H188" s="41">
        <v>3446.15</v>
      </c>
      <c r="I188" s="54" t="s">
        <v>29</v>
      </c>
    </row>
    <row r="189" spans="1:9" ht="30">
      <c r="A189" s="12" t="s">
        <v>204</v>
      </c>
      <c r="B189" s="29" t="s">
        <v>227</v>
      </c>
      <c r="C189" s="41">
        <v>2038</v>
      </c>
      <c r="D189" s="41">
        <v>2038</v>
      </c>
      <c r="E189" s="41">
        <v>2038</v>
      </c>
      <c r="F189" s="41"/>
      <c r="G189" s="41"/>
      <c r="H189" s="41"/>
      <c r="I189" s="54"/>
    </row>
    <row r="190" spans="1:9" ht="15">
      <c r="A190" s="168" t="s">
        <v>135</v>
      </c>
      <c r="B190" s="169"/>
      <c r="C190" s="21" t="s">
        <v>29</v>
      </c>
      <c r="D190" s="21" t="s">
        <v>29</v>
      </c>
      <c r="E190" s="50">
        <f>52511.17-2038</f>
        <v>50473.17</v>
      </c>
      <c r="F190" s="21" t="s">
        <v>29</v>
      </c>
      <c r="G190" s="21" t="s">
        <v>29</v>
      </c>
      <c r="H190" s="21" t="s">
        <v>29</v>
      </c>
      <c r="I190" s="24" t="s">
        <v>29</v>
      </c>
    </row>
    <row r="191" spans="1:9" ht="15">
      <c r="A191" s="168" t="s">
        <v>32</v>
      </c>
      <c r="B191" s="169"/>
      <c r="C191" s="21" t="s">
        <v>29</v>
      </c>
      <c r="D191" s="21" t="s">
        <v>29</v>
      </c>
      <c r="E191" s="51" t="s">
        <v>29</v>
      </c>
      <c r="F191" s="21"/>
      <c r="G191" s="21" t="s">
        <v>29</v>
      </c>
      <c r="H191" s="21"/>
      <c r="I191" s="24" t="s">
        <v>29</v>
      </c>
    </row>
    <row r="192" spans="1:9" ht="15.75" thickBot="1">
      <c r="A192" s="170" t="s">
        <v>40</v>
      </c>
      <c r="B192" s="171"/>
      <c r="C192" s="21" t="s">
        <v>29</v>
      </c>
      <c r="D192" s="21" t="s">
        <v>29</v>
      </c>
      <c r="E192" s="21"/>
      <c r="F192" s="21" t="s">
        <v>29</v>
      </c>
      <c r="G192" s="21" t="s">
        <v>29</v>
      </c>
      <c r="H192" s="21" t="s">
        <v>29</v>
      </c>
      <c r="I192" s="24" t="s">
        <v>29</v>
      </c>
    </row>
    <row r="193" spans="1:9" s="11" customFormat="1" ht="16.5" thickBot="1" thickTop="1">
      <c r="A193" s="149" t="s">
        <v>251</v>
      </c>
      <c r="B193" s="150"/>
      <c r="C193" s="150"/>
      <c r="D193" s="150"/>
      <c r="E193" s="150"/>
      <c r="F193" s="150"/>
      <c r="G193" s="150"/>
      <c r="H193" s="150"/>
      <c r="I193" s="151"/>
    </row>
    <row r="194" spans="1:9" ht="45" customHeight="1" thickTop="1">
      <c r="A194" s="172" t="s">
        <v>250</v>
      </c>
      <c r="B194" s="173"/>
      <c r="C194" s="144">
        <f>C195+C196+C199+C211+C212+C213+C214+C215+C216+C217+C218+C219+C220+C221+C222+C223+C224+C225+C226+C229+C230+C231+C232+C233+C234+C235+C236+C237+C238+C239+C240+C241+C242+C244</f>
        <v>32520657.410000004</v>
      </c>
      <c r="D194" s="144">
        <f>D195+D196+D199+D211+D212+D213+D214+D215+D216+D217+D218+D219+D220+D221+D222+D223+D224+D225+D226+D229+D230+D231+D232+D233+D234+D235+D236+D237+D238+D239+D240+D241+D242+D244</f>
        <v>32520677.410000004</v>
      </c>
      <c r="E194" s="144">
        <f>E195+E196+E199+E211+E212+E214+E216+E217+E218+E219+E222+E223+E224+E225+E226+E229+E230+E231+E232+E233+E234+E235+E236+E238+E245</f>
        <v>32982426.179999996</v>
      </c>
      <c r="F194" s="144">
        <f>F195+F196+F199+F211+F212+F214+F216+F217+F218+F219+F222+F223+F224+F225+F226+F229+F230+F231+F232+F233+F234+F235+F236+F238</f>
        <v>31299668.800000012</v>
      </c>
      <c r="G194" s="144">
        <f>G195+G196+G199+G211+G212+G213+G214+G215+G216+G217+G218+G219+G220+G221+G223+G224+G225+G226+G229+G230+G231+G232+G233+G234+G235+G236+G238+G243</f>
        <v>1280682</v>
      </c>
      <c r="H194" s="144">
        <f>H195+H196+H199+H211+H212+H213+H214+H215+H216+H217+H218+H219+H220+H221+H222+H223+H224+H225+H226+H229+H230+H231+H232+H233+H234+H235+H236+H237+H238+H239+H240+H241+H242+H243+H246</f>
        <v>31298836.540000007</v>
      </c>
      <c r="I194" s="144">
        <f>I195+I196+I199+I211+I212+I213+I214+I215+I216+I217+I218+I219+I220+I221+I223+I224+I225+I226+I229+I230+I231+I232+I233+I234+I235+I236+I238+I243</f>
        <v>1280662</v>
      </c>
    </row>
    <row r="195" spans="1:9" ht="15">
      <c r="A195" s="12" t="s">
        <v>48</v>
      </c>
      <c r="B195" s="52" t="s">
        <v>31</v>
      </c>
      <c r="C195" s="41">
        <v>22337911</v>
      </c>
      <c r="D195" s="41">
        <v>22337911</v>
      </c>
      <c r="E195" s="14">
        <v>21795921.24</v>
      </c>
      <c r="F195" s="14">
        <v>22338131.35</v>
      </c>
      <c r="G195" s="42">
        <v>813534</v>
      </c>
      <c r="H195" s="14">
        <v>22337299.09</v>
      </c>
      <c r="I195" s="43">
        <v>813514</v>
      </c>
    </row>
    <row r="196" spans="1:9" ht="30">
      <c r="A196" s="12" t="s">
        <v>49</v>
      </c>
      <c r="B196" s="26" t="s">
        <v>139</v>
      </c>
      <c r="C196" s="41">
        <f>2925325+C197</f>
        <v>3051618</v>
      </c>
      <c r="D196" s="41">
        <f>2925325+D197</f>
        <v>3051618</v>
      </c>
      <c r="E196" s="14">
        <v>2976211.39</v>
      </c>
      <c r="F196" s="14">
        <v>3207261.66</v>
      </c>
      <c r="G196" s="42">
        <v>197135</v>
      </c>
      <c r="H196" s="14">
        <v>3207261.66</v>
      </c>
      <c r="I196" s="43">
        <v>197135</v>
      </c>
    </row>
    <row r="197" spans="1:9" ht="30">
      <c r="A197" s="34"/>
      <c r="B197" s="20" t="s">
        <v>140</v>
      </c>
      <c r="C197" s="20">
        <v>126293</v>
      </c>
      <c r="D197" s="20">
        <v>126293</v>
      </c>
      <c r="E197" s="22">
        <v>126293</v>
      </c>
      <c r="F197" s="22">
        <v>126293</v>
      </c>
      <c r="G197" s="21"/>
      <c r="H197" s="22">
        <v>126293</v>
      </c>
      <c r="I197" s="24"/>
    </row>
    <row r="198" spans="1:9" ht="30">
      <c r="A198" s="34"/>
      <c r="B198" s="20" t="s">
        <v>141</v>
      </c>
      <c r="C198" s="20">
        <v>155674</v>
      </c>
      <c r="D198" s="20">
        <v>155674</v>
      </c>
      <c r="E198" s="22">
        <v>150479</v>
      </c>
      <c r="F198" s="22">
        <v>155674</v>
      </c>
      <c r="G198" s="21"/>
      <c r="H198" s="22">
        <v>155674</v>
      </c>
      <c r="I198" s="24"/>
    </row>
    <row r="199" spans="1:9" ht="15">
      <c r="A199" s="12" t="s">
        <v>50</v>
      </c>
      <c r="B199" s="27" t="s">
        <v>142</v>
      </c>
      <c r="C199" s="41">
        <f aca="true" t="shared" si="23" ref="C199:I199">C200+C201+C204+C205+C206+C207+C208+C209+C210</f>
        <v>1247871</v>
      </c>
      <c r="D199" s="41">
        <f t="shared" si="23"/>
        <v>1247871</v>
      </c>
      <c r="E199" s="41">
        <f t="shared" si="23"/>
        <v>1371837.8</v>
      </c>
      <c r="F199" s="41">
        <f t="shared" si="23"/>
        <v>1317570.83</v>
      </c>
      <c r="G199" s="41">
        <f t="shared" si="23"/>
        <v>178363</v>
      </c>
      <c r="H199" s="41">
        <f t="shared" si="23"/>
        <v>1317570.83</v>
      </c>
      <c r="I199" s="41">
        <f t="shared" si="23"/>
        <v>178363</v>
      </c>
    </row>
    <row r="200" spans="1:9" ht="15">
      <c r="A200" s="55" t="s">
        <v>143</v>
      </c>
      <c r="B200" s="29" t="s">
        <v>0</v>
      </c>
      <c r="C200" s="41">
        <v>954172</v>
      </c>
      <c r="D200" s="41">
        <v>954172</v>
      </c>
      <c r="E200" s="41">
        <v>1100226.45</v>
      </c>
      <c r="F200" s="41">
        <v>1063903.76</v>
      </c>
      <c r="G200" s="41">
        <v>134190</v>
      </c>
      <c r="H200" s="41">
        <v>1063903.76</v>
      </c>
      <c r="I200" s="56">
        <v>134190</v>
      </c>
    </row>
    <row r="201" spans="1:9" ht="15">
      <c r="A201" s="55" t="s">
        <v>144</v>
      </c>
      <c r="B201" s="27" t="s">
        <v>87</v>
      </c>
      <c r="C201" s="41">
        <v>269909</v>
      </c>
      <c r="D201" s="41">
        <v>269909</v>
      </c>
      <c r="E201" s="41">
        <f>E202+E203</f>
        <v>225237.1</v>
      </c>
      <c r="F201" s="41">
        <f>F202+F203</f>
        <v>205895.58000000002</v>
      </c>
      <c r="G201" s="41">
        <f>G202+G203</f>
        <v>40304</v>
      </c>
      <c r="H201" s="41">
        <f>H202+H203</f>
        <v>205895.58000000002</v>
      </c>
      <c r="I201" s="41">
        <f>I202+I203</f>
        <v>40304</v>
      </c>
    </row>
    <row r="202" spans="1:9" s="5" customFormat="1" ht="15">
      <c r="A202" s="57" t="s">
        <v>145</v>
      </c>
      <c r="B202" s="58" t="s">
        <v>88</v>
      </c>
      <c r="C202" s="53" t="s">
        <v>29</v>
      </c>
      <c r="D202" s="53" t="s">
        <v>29</v>
      </c>
      <c r="E202" s="20">
        <v>121050.27</v>
      </c>
      <c r="F202" s="20">
        <v>120171.75</v>
      </c>
      <c r="G202" s="20">
        <v>13644</v>
      </c>
      <c r="H202" s="20">
        <v>120171.75</v>
      </c>
      <c r="I202" s="59">
        <v>13644</v>
      </c>
    </row>
    <row r="203" spans="1:9" s="5" customFormat="1" ht="15">
      <c r="A203" s="57" t="s">
        <v>146</v>
      </c>
      <c r="B203" s="58" t="s">
        <v>63</v>
      </c>
      <c r="C203" s="53" t="s">
        <v>29</v>
      </c>
      <c r="D203" s="53" t="s">
        <v>29</v>
      </c>
      <c r="E203" s="20">
        <v>104186.83</v>
      </c>
      <c r="F203" s="20">
        <v>85723.83</v>
      </c>
      <c r="G203" s="20">
        <v>26660</v>
      </c>
      <c r="H203" s="20">
        <v>85723.83</v>
      </c>
      <c r="I203" s="59">
        <v>26660</v>
      </c>
    </row>
    <row r="204" spans="1:9" s="5" customFormat="1" ht="15">
      <c r="A204" s="55" t="s">
        <v>147</v>
      </c>
      <c r="B204" s="27" t="s">
        <v>148</v>
      </c>
      <c r="C204" s="53"/>
      <c r="D204" s="53"/>
      <c r="E204" s="39"/>
      <c r="F204" s="39"/>
      <c r="G204" s="39"/>
      <c r="H204" s="39"/>
      <c r="I204" s="60"/>
    </row>
    <row r="205" spans="1:9" s="5" customFormat="1" ht="15">
      <c r="A205" s="55" t="s">
        <v>149</v>
      </c>
      <c r="B205" s="27" t="s">
        <v>150</v>
      </c>
      <c r="C205" s="53"/>
      <c r="D205" s="53"/>
      <c r="E205" s="39">
        <v>1776.28</v>
      </c>
      <c r="F205" s="39">
        <v>1953.08</v>
      </c>
      <c r="G205" s="39">
        <v>0</v>
      </c>
      <c r="H205" s="39">
        <v>1953.08</v>
      </c>
      <c r="I205" s="60"/>
    </row>
    <row r="206" spans="1:9" s="5" customFormat="1" ht="15">
      <c r="A206" s="55" t="s">
        <v>151</v>
      </c>
      <c r="B206" s="27" t="s">
        <v>152</v>
      </c>
      <c r="C206" s="53"/>
      <c r="D206" s="53"/>
      <c r="E206" s="39">
        <v>106.92</v>
      </c>
      <c r="F206" s="39">
        <v>116.64</v>
      </c>
      <c r="G206" s="39">
        <v>0</v>
      </c>
      <c r="H206" s="39">
        <v>116.64</v>
      </c>
      <c r="I206" s="60"/>
    </row>
    <row r="207" spans="1:9" s="5" customFormat="1" ht="15">
      <c r="A207" s="55" t="s">
        <v>153</v>
      </c>
      <c r="B207" s="61" t="s">
        <v>154</v>
      </c>
      <c r="C207" s="53"/>
      <c r="D207" s="53"/>
      <c r="E207" s="39">
        <v>185.8</v>
      </c>
      <c r="F207" s="39">
        <v>185.8</v>
      </c>
      <c r="G207" s="39">
        <v>0</v>
      </c>
      <c r="H207" s="39">
        <v>185.8</v>
      </c>
      <c r="I207" s="60"/>
    </row>
    <row r="208" spans="1:9" s="5" customFormat="1" ht="30">
      <c r="A208" s="55" t="s">
        <v>155</v>
      </c>
      <c r="B208" s="62" t="s">
        <v>156</v>
      </c>
      <c r="C208" s="53"/>
      <c r="D208" s="53"/>
      <c r="E208" s="39"/>
      <c r="F208" s="39"/>
      <c r="G208" s="39"/>
      <c r="H208" s="39"/>
      <c r="I208" s="60"/>
    </row>
    <row r="209" spans="1:9" s="5" customFormat="1" ht="30">
      <c r="A209" s="55" t="s">
        <v>157</v>
      </c>
      <c r="B209" s="52" t="s">
        <v>89</v>
      </c>
      <c r="C209" s="53"/>
      <c r="D209" s="53"/>
      <c r="E209" s="39">
        <v>1775.43</v>
      </c>
      <c r="F209" s="39">
        <v>1913.63</v>
      </c>
      <c r="G209" s="39">
        <v>4</v>
      </c>
      <c r="H209" s="39">
        <v>1913.63</v>
      </c>
      <c r="I209" s="60">
        <v>4</v>
      </c>
    </row>
    <row r="210" spans="1:9" ht="15">
      <c r="A210" s="55" t="s">
        <v>147</v>
      </c>
      <c r="B210" s="27" t="s">
        <v>59</v>
      </c>
      <c r="C210" s="41">
        <v>23790</v>
      </c>
      <c r="D210" s="41">
        <v>23790</v>
      </c>
      <c r="E210" s="19">
        <v>42529.82</v>
      </c>
      <c r="F210" s="19">
        <v>43602.34</v>
      </c>
      <c r="G210" s="19">
        <v>3865</v>
      </c>
      <c r="H210" s="19">
        <v>43602.34</v>
      </c>
      <c r="I210" s="63">
        <v>3865</v>
      </c>
    </row>
    <row r="211" spans="1:9" ht="15">
      <c r="A211" s="12" t="s">
        <v>51</v>
      </c>
      <c r="B211" s="64" t="s">
        <v>159</v>
      </c>
      <c r="C211" s="14">
        <v>53450</v>
      </c>
      <c r="D211" s="14">
        <v>53450</v>
      </c>
      <c r="E211" s="15">
        <v>39366.77</v>
      </c>
      <c r="F211" s="15">
        <v>41560.56</v>
      </c>
      <c r="G211" s="17">
        <v>888</v>
      </c>
      <c r="H211" s="17">
        <v>41560.56</v>
      </c>
      <c r="I211" s="65">
        <v>888</v>
      </c>
    </row>
    <row r="212" spans="1:9" ht="15">
      <c r="A212" s="12" t="s">
        <v>52</v>
      </c>
      <c r="B212" s="52" t="s">
        <v>160</v>
      </c>
      <c r="C212" s="41">
        <v>1920696</v>
      </c>
      <c r="D212" s="41">
        <v>1920696</v>
      </c>
      <c r="E212" s="14">
        <v>1666486.32</v>
      </c>
      <c r="F212" s="14">
        <v>1734770.01</v>
      </c>
      <c r="G212" s="14">
        <v>76132</v>
      </c>
      <c r="H212" s="14">
        <v>1734770.01</v>
      </c>
      <c r="I212" s="66">
        <v>76132</v>
      </c>
    </row>
    <row r="213" spans="1:9" ht="15">
      <c r="A213" s="12" t="s">
        <v>86</v>
      </c>
      <c r="B213" s="64" t="s">
        <v>161</v>
      </c>
      <c r="C213" s="41"/>
      <c r="D213" s="41"/>
      <c r="E213" s="14"/>
      <c r="F213" s="14"/>
      <c r="G213" s="42"/>
      <c r="H213" s="14"/>
      <c r="I213" s="43"/>
    </row>
    <row r="214" spans="1:9" ht="30">
      <c r="A214" s="12" t="s">
        <v>53</v>
      </c>
      <c r="B214" s="64" t="s">
        <v>162</v>
      </c>
      <c r="C214" s="14">
        <v>1606</v>
      </c>
      <c r="D214" s="14">
        <v>1606</v>
      </c>
      <c r="E214" s="14">
        <v>48.94</v>
      </c>
      <c r="F214" s="14">
        <v>48.94</v>
      </c>
      <c r="G214" s="30">
        <v>0</v>
      </c>
      <c r="H214" s="30">
        <v>48.94</v>
      </c>
      <c r="I214" s="32"/>
    </row>
    <row r="215" spans="1:9" ht="30">
      <c r="A215" s="12" t="s">
        <v>54</v>
      </c>
      <c r="B215" s="52" t="s">
        <v>163</v>
      </c>
      <c r="C215" s="41">
        <v>9713</v>
      </c>
      <c r="D215" s="41">
        <v>9713</v>
      </c>
      <c r="E215" s="14"/>
      <c r="F215" s="14"/>
      <c r="G215" s="42"/>
      <c r="H215" s="14"/>
      <c r="I215" s="43"/>
    </row>
    <row r="216" spans="1:9" ht="15">
      <c r="A216" s="12" t="s">
        <v>67</v>
      </c>
      <c r="B216" s="52" t="s">
        <v>164</v>
      </c>
      <c r="C216" s="41">
        <v>1559</v>
      </c>
      <c r="D216" s="41">
        <v>1579</v>
      </c>
      <c r="E216" s="14">
        <v>1588.78</v>
      </c>
      <c r="F216" s="15">
        <v>1588.02</v>
      </c>
      <c r="G216" s="15">
        <v>168</v>
      </c>
      <c r="H216" s="15">
        <v>1588.02</v>
      </c>
      <c r="I216" s="67">
        <v>168</v>
      </c>
    </row>
    <row r="217" spans="1:9" ht="30">
      <c r="A217" s="12" t="s">
        <v>55</v>
      </c>
      <c r="B217" s="68" t="s">
        <v>165</v>
      </c>
      <c r="C217" s="41">
        <v>214138</v>
      </c>
      <c r="D217" s="41">
        <v>214138</v>
      </c>
      <c r="E217" s="14">
        <v>224783.54</v>
      </c>
      <c r="F217" s="15">
        <v>243209.54</v>
      </c>
      <c r="G217" s="15">
        <v>3358</v>
      </c>
      <c r="H217" s="15">
        <v>243209.54</v>
      </c>
      <c r="I217" s="67">
        <v>3358</v>
      </c>
    </row>
    <row r="218" spans="1:9" ht="30">
      <c r="A218" s="12" t="s">
        <v>56</v>
      </c>
      <c r="B218" s="68" t="s">
        <v>166</v>
      </c>
      <c r="C218" s="41">
        <v>58898</v>
      </c>
      <c r="D218" s="41">
        <v>58898</v>
      </c>
      <c r="E218" s="14">
        <v>46349.96</v>
      </c>
      <c r="F218" s="15">
        <v>49190.35</v>
      </c>
      <c r="G218" s="15">
        <v>259</v>
      </c>
      <c r="H218" s="15">
        <v>49190.35</v>
      </c>
      <c r="I218" s="67">
        <v>259</v>
      </c>
    </row>
    <row r="219" spans="1:9" ht="30">
      <c r="A219" s="12" t="s">
        <v>57</v>
      </c>
      <c r="B219" s="68" t="s">
        <v>167</v>
      </c>
      <c r="C219" s="41">
        <v>39012</v>
      </c>
      <c r="D219" s="41">
        <v>39012</v>
      </c>
      <c r="E219" s="14">
        <v>58511.43</v>
      </c>
      <c r="F219" s="15">
        <v>63137.87</v>
      </c>
      <c r="G219" s="15">
        <v>507</v>
      </c>
      <c r="H219" s="15">
        <v>63137.87</v>
      </c>
      <c r="I219" s="67">
        <v>507</v>
      </c>
    </row>
    <row r="220" spans="1:9" ht="30">
      <c r="A220" s="12" t="s">
        <v>61</v>
      </c>
      <c r="B220" s="52" t="s">
        <v>168</v>
      </c>
      <c r="C220" s="41"/>
      <c r="D220" s="41"/>
      <c r="E220" s="14"/>
      <c r="F220" s="14"/>
      <c r="G220" s="42"/>
      <c r="H220" s="14"/>
      <c r="I220" s="43"/>
    </row>
    <row r="221" spans="1:9" ht="40.5" customHeight="1">
      <c r="A221" s="12" t="s">
        <v>64</v>
      </c>
      <c r="B221" s="52" t="s">
        <v>169</v>
      </c>
      <c r="C221" s="41"/>
      <c r="D221" s="41"/>
      <c r="E221" s="14"/>
      <c r="F221" s="14"/>
      <c r="G221" s="42"/>
      <c r="H221" s="14"/>
      <c r="I221" s="43"/>
    </row>
    <row r="222" spans="1:9" ht="15">
      <c r="A222" s="12" t="s">
        <v>73</v>
      </c>
      <c r="B222" s="69" t="s">
        <v>170</v>
      </c>
      <c r="C222" s="41">
        <f>F222</f>
        <v>265583.26</v>
      </c>
      <c r="D222" s="41">
        <f>C222</f>
        <v>265583.26</v>
      </c>
      <c r="E222" s="14">
        <v>261468.09</v>
      </c>
      <c r="F222" s="15">
        <v>265583.26</v>
      </c>
      <c r="G222" s="21" t="s">
        <v>29</v>
      </c>
      <c r="H222" s="15">
        <v>265583.26</v>
      </c>
      <c r="I222" s="24" t="s">
        <v>29</v>
      </c>
    </row>
    <row r="223" spans="1:9" ht="27" customHeight="1">
      <c r="A223" s="12" t="s">
        <v>74</v>
      </c>
      <c r="B223" s="69" t="s">
        <v>95</v>
      </c>
      <c r="C223" s="41">
        <f>F223</f>
        <v>357994.44</v>
      </c>
      <c r="D223" s="41">
        <f>C223</f>
        <v>357994.44</v>
      </c>
      <c r="E223" s="41">
        <v>353611.23</v>
      </c>
      <c r="F223" s="41">
        <v>357994.44</v>
      </c>
      <c r="G223" s="41">
        <v>0</v>
      </c>
      <c r="H223" s="41">
        <v>357994.44</v>
      </c>
      <c r="I223" s="70"/>
    </row>
    <row r="224" spans="1:9" ht="15">
      <c r="A224" s="12" t="s">
        <v>75</v>
      </c>
      <c r="B224" s="61" t="s">
        <v>171</v>
      </c>
      <c r="C224" s="41">
        <f>F224</f>
        <v>13339.42</v>
      </c>
      <c r="D224" s="41">
        <f>C224</f>
        <v>13339.42</v>
      </c>
      <c r="E224" s="41">
        <v>10695.83</v>
      </c>
      <c r="F224" s="41">
        <v>13339.42</v>
      </c>
      <c r="G224" s="41">
        <v>0</v>
      </c>
      <c r="H224" s="41">
        <v>13339.42</v>
      </c>
      <c r="I224" s="70"/>
    </row>
    <row r="225" spans="1:9" ht="15">
      <c r="A225" s="12" t="s">
        <v>80</v>
      </c>
      <c r="B225" s="52" t="s">
        <v>172</v>
      </c>
      <c r="C225" s="41">
        <v>67589</v>
      </c>
      <c r="D225" s="41">
        <v>67589</v>
      </c>
      <c r="E225" s="15">
        <v>48962.94</v>
      </c>
      <c r="F225" s="15">
        <v>55872.6</v>
      </c>
      <c r="G225" s="15">
        <v>0</v>
      </c>
      <c r="H225" s="15">
        <v>55872.6</v>
      </c>
      <c r="I225" s="24"/>
    </row>
    <row r="226" spans="1:9" ht="30">
      <c r="A226" s="12" t="s">
        <v>81</v>
      </c>
      <c r="B226" s="52" t="s">
        <v>173</v>
      </c>
      <c r="C226" s="41">
        <f>F226+G226</f>
        <v>210121.66</v>
      </c>
      <c r="D226" s="41">
        <f>C226</f>
        <v>210121.66</v>
      </c>
      <c r="E226" s="41">
        <f>E227+E228</f>
        <v>185737.49</v>
      </c>
      <c r="F226" s="41">
        <f>F227+F228</f>
        <v>209222.66</v>
      </c>
      <c r="G226" s="41">
        <f>G227+G228</f>
        <v>899</v>
      </c>
      <c r="H226" s="41">
        <f>H227+H228</f>
        <v>209222.66</v>
      </c>
      <c r="I226" s="41">
        <f>I227+I228</f>
        <v>899</v>
      </c>
    </row>
    <row r="227" spans="1:9" ht="15">
      <c r="A227" s="12" t="s">
        <v>174</v>
      </c>
      <c r="B227" s="71" t="s">
        <v>175</v>
      </c>
      <c r="C227" s="41">
        <f>F227+G227</f>
        <v>155162.4</v>
      </c>
      <c r="D227" s="41">
        <f>C227</f>
        <v>155162.4</v>
      </c>
      <c r="E227" s="14">
        <v>136497.21</v>
      </c>
      <c r="F227" s="14">
        <v>155026.4</v>
      </c>
      <c r="G227" s="14">
        <v>136</v>
      </c>
      <c r="H227" s="14">
        <v>155026.4</v>
      </c>
      <c r="I227" s="66">
        <v>136</v>
      </c>
    </row>
    <row r="228" spans="1:9" ht="30">
      <c r="A228" s="12" t="s">
        <v>176</v>
      </c>
      <c r="B228" s="71" t="s">
        <v>177</v>
      </c>
      <c r="C228" s="41">
        <f>F228+G228</f>
        <v>54959.26</v>
      </c>
      <c r="D228" s="41">
        <f>C228</f>
        <v>54959.26</v>
      </c>
      <c r="E228" s="14">
        <v>49240.28</v>
      </c>
      <c r="F228" s="14">
        <v>54196.26</v>
      </c>
      <c r="G228" s="14">
        <v>763</v>
      </c>
      <c r="H228" s="14">
        <v>54196.26</v>
      </c>
      <c r="I228" s="66">
        <v>763</v>
      </c>
    </row>
    <row r="229" spans="1:9" ht="15">
      <c r="A229" s="12" t="s">
        <v>97</v>
      </c>
      <c r="B229" s="52" t="s">
        <v>178</v>
      </c>
      <c r="C229" s="41"/>
      <c r="D229" s="41"/>
      <c r="E229" s="14">
        <v>513.8</v>
      </c>
      <c r="F229" s="14">
        <v>565.18</v>
      </c>
      <c r="G229" s="42">
        <v>4</v>
      </c>
      <c r="H229" s="14">
        <v>565.18</v>
      </c>
      <c r="I229" s="43">
        <v>4</v>
      </c>
    </row>
    <row r="230" spans="1:9" ht="15">
      <c r="A230" s="12" t="s">
        <v>98</v>
      </c>
      <c r="B230" s="52" t="s">
        <v>179</v>
      </c>
      <c r="C230" s="41"/>
      <c r="D230" s="41"/>
      <c r="E230" s="14">
        <v>6129.78</v>
      </c>
      <c r="F230" s="14">
        <v>9123.48</v>
      </c>
      <c r="G230" s="42">
        <v>0</v>
      </c>
      <c r="H230" s="14">
        <v>9123.48</v>
      </c>
      <c r="I230" s="43"/>
    </row>
    <row r="231" spans="1:9" ht="45">
      <c r="A231" s="12" t="s">
        <v>99</v>
      </c>
      <c r="B231" s="52" t="s">
        <v>180</v>
      </c>
      <c r="C231" s="41">
        <f>F231+G231</f>
        <v>6585.38</v>
      </c>
      <c r="D231" s="41">
        <f>G231+H231</f>
        <v>6585.38</v>
      </c>
      <c r="E231" s="14">
        <v>6585.38</v>
      </c>
      <c r="F231" s="14">
        <v>5848.38</v>
      </c>
      <c r="G231" s="42">
        <v>737</v>
      </c>
      <c r="H231" s="14">
        <v>5848.38</v>
      </c>
      <c r="I231" s="43">
        <v>737</v>
      </c>
    </row>
    <row r="232" spans="1:9" ht="89.25" customHeight="1">
      <c r="A232" s="12" t="s">
        <v>100</v>
      </c>
      <c r="B232" s="52" t="s">
        <v>181</v>
      </c>
      <c r="C232" s="41">
        <f>F232</f>
        <v>1316383.21</v>
      </c>
      <c r="D232" s="41">
        <f>C232</f>
        <v>1316383.21</v>
      </c>
      <c r="E232" s="14">
        <v>1296935.93</v>
      </c>
      <c r="F232" s="14">
        <v>1316383.21</v>
      </c>
      <c r="G232" s="42">
        <v>0</v>
      </c>
      <c r="H232" s="14">
        <v>1316383.21</v>
      </c>
      <c r="I232" s="43"/>
    </row>
    <row r="233" spans="1:9" ht="30">
      <c r="A233" s="12" t="s">
        <v>101</v>
      </c>
      <c r="B233" s="52" t="s">
        <v>182</v>
      </c>
      <c r="C233" s="41">
        <f>F233+G233</f>
        <v>34095.14</v>
      </c>
      <c r="D233" s="41">
        <f>G233+H233</f>
        <v>34095.14</v>
      </c>
      <c r="E233" s="14">
        <v>31016.83</v>
      </c>
      <c r="F233" s="14">
        <v>29373.14</v>
      </c>
      <c r="G233" s="42">
        <v>4722</v>
      </c>
      <c r="H233" s="14">
        <v>29373.14</v>
      </c>
      <c r="I233" s="43">
        <v>4722</v>
      </c>
    </row>
    <row r="234" spans="1:9" ht="48.75" customHeight="1">
      <c r="A234" s="12" t="s">
        <v>102</v>
      </c>
      <c r="B234" s="52" t="s">
        <v>183</v>
      </c>
      <c r="C234" s="41">
        <f>F234</f>
        <v>4182.54</v>
      </c>
      <c r="D234" s="41">
        <f>C234</f>
        <v>4182.54</v>
      </c>
      <c r="E234" s="14">
        <v>3996.46</v>
      </c>
      <c r="F234" s="14">
        <v>4182.54</v>
      </c>
      <c r="G234" s="42">
        <v>0</v>
      </c>
      <c r="H234" s="14">
        <v>4182.54</v>
      </c>
      <c r="I234" s="43"/>
    </row>
    <row r="235" spans="1:9" ht="40.5" customHeight="1">
      <c r="A235" s="12" t="s">
        <v>103</v>
      </c>
      <c r="B235" s="52" t="s">
        <v>184</v>
      </c>
      <c r="C235" s="41">
        <f>F235+G235</f>
        <v>5123.36</v>
      </c>
      <c r="D235" s="41">
        <f>C235</f>
        <v>5123.36</v>
      </c>
      <c r="E235" s="14">
        <v>4895.86</v>
      </c>
      <c r="F235" s="14">
        <v>4828.36</v>
      </c>
      <c r="G235" s="42">
        <v>295</v>
      </c>
      <c r="H235" s="14">
        <v>4828.36</v>
      </c>
      <c r="I235" s="43">
        <v>295</v>
      </c>
    </row>
    <row r="236" spans="1:9" ht="30">
      <c r="A236" s="12" t="s">
        <v>104</v>
      </c>
      <c r="B236" s="52" t="s">
        <v>185</v>
      </c>
      <c r="C236" s="41">
        <f>F236+G236</f>
        <v>24003.04</v>
      </c>
      <c r="D236" s="41">
        <f>G236+H236</f>
        <v>24003.04</v>
      </c>
      <c r="E236" s="14">
        <v>22773.65</v>
      </c>
      <c r="F236" s="14">
        <v>20446.04</v>
      </c>
      <c r="G236" s="42">
        <v>3557</v>
      </c>
      <c r="H236" s="14">
        <v>20446.04</v>
      </c>
      <c r="I236" s="43">
        <v>3557</v>
      </c>
    </row>
    <row r="237" spans="1:9" ht="15">
      <c r="A237" s="12" t="s">
        <v>105</v>
      </c>
      <c r="B237" s="52" t="s">
        <v>186</v>
      </c>
      <c r="C237" s="20"/>
      <c r="D237" s="20"/>
      <c r="E237" s="22"/>
      <c r="F237" s="22"/>
      <c r="G237" s="21" t="s">
        <v>29</v>
      </c>
      <c r="H237" s="22"/>
      <c r="I237" s="24" t="s">
        <v>29</v>
      </c>
    </row>
    <row r="238" spans="1:9" ht="29.25" customHeight="1">
      <c r="A238" s="12" t="s">
        <v>106</v>
      </c>
      <c r="B238" s="52" t="s">
        <v>234</v>
      </c>
      <c r="C238" s="41">
        <f>F238+G238</f>
        <v>10560.96</v>
      </c>
      <c r="D238" s="41">
        <f>C238</f>
        <v>10560.96</v>
      </c>
      <c r="E238" s="15">
        <v>8669.47</v>
      </c>
      <c r="F238" s="15">
        <v>10436.96</v>
      </c>
      <c r="G238" s="15">
        <v>124</v>
      </c>
      <c r="H238" s="15">
        <v>10436.96</v>
      </c>
      <c r="I238" s="15">
        <v>124</v>
      </c>
    </row>
    <row r="239" spans="1:9" ht="105" hidden="1">
      <c r="A239" s="12" t="s">
        <v>188</v>
      </c>
      <c r="B239" s="52" t="s">
        <v>189</v>
      </c>
      <c r="C239" s="41"/>
      <c r="D239" s="41"/>
      <c r="E239" s="14"/>
      <c r="F239" s="14"/>
      <c r="G239" s="21" t="s">
        <v>29</v>
      </c>
      <c r="H239" s="14"/>
      <c r="I239" s="24" t="s">
        <v>29</v>
      </c>
    </row>
    <row r="240" spans="1:9" ht="75" hidden="1">
      <c r="A240" s="12" t="s">
        <v>190</v>
      </c>
      <c r="B240" s="52" t="s">
        <v>191</v>
      </c>
      <c r="C240" s="41"/>
      <c r="D240" s="41"/>
      <c r="E240" s="14"/>
      <c r="F240" s="14"/>
      <c r="G240" s="21" t="s">
        <v>29</v>
      </c>
      <c r="H240" s="14"/>
      <c r="I240" s="24" t="s">
        <v>29</v>
      </c>
    </row>
    <row r="241" spans="1:9" ht="15" hidden="1">
      <c r="A241" s="12" t="s">
        <v>192</v>
      </c>
      <c r="B241" s="52" t="s">
        <v>193</v>
      </c>
      <c r="C241" s="41"/>
      <c r="D241" s="41"/>
      <c r="E241" s="14"/>
      <c r="F241" s="14"/>
      <c r="G241" s="21" t="s">
        <v>29</v>
      </c>
      <c r="H241" s="14"/>
      <c r="I241" s="24" t="s">
        <v>29</v>
      </c>
    </row>
    <row r="242" spans="1:9" ht="45" hidden="1">
      <c r="A242" s="12" t="s">
        <v>194</v>
      </c>
      <c r="B242" s="52" t="s">
        <v>195</v>
      </c>
      <c r="C242" s="41"/>
      <c r="D242" s="41"/>
      <c r="E242" s="14"/>
      <c r="F242" s="14"/>
      <c r="G242" s="21" t="s">
        <v>29</v>
      </c>
      <c r="H242" s="14"/>
      <c r="I242" s="24" t="s">
        <v>29</v>
      </c>
    </row>
    <row r="243" spans="1:9" ht="45">
      <c r="A243" s="12" t="s">
        <v>196</v>
      </c>
      <c r="B243" s="52" t="s">
        <v>197</v>
      </c>
      <c r="C243" s="21" t="s">
        <v>29</v>
      </c>
      <c r="D243" s="21" t="s">
        <v>29</v>
      </c>
      <c r="E243" s="14"/>
      <c r="F243" s="14"/>
      <c r="G243" s="42"/>
      <c r="H243" s="14"/>
      <c r="I243" s="43"/>
    </row>
    <row r="244" spans="1:9" ht="15">
      <c r="A244" s="12" t="s">
        <v>198</v>
      </c>
      <c r="B244" s="46" t="s">
        <v>66</v>
      </c>
      <c r="C244" s="14">
        <v>1268624</v>
      </c>
      <c r="D244" s="14">
        <v>1268624</v>
      </c>
      <c r="E244" s="21" t="s">
        <v>29</v>
      </c>
      <c r="F244" s="21" t="s">
        <v>29</v>
      </c>
      <c r="G244" s="21" t="s">
        <v>29</v>
      </c>
      <c r="H244" s="21" t="s">
        <v>29</v>
      </c>
      <c r="I244" s="24" t="s">
        <v>29</v>
      </c>
    </row>
    <row r="245" spans="1:9" ht="15">
      <c r="A245" s="168" t="s">
        <v>135</v>
      </c>
      <c r="B245" s="169"/>
      <c r="C245" s="21" t="s">
        <v>29</v>
      </c>
      <c r="D245" s="21" t="s">
        <v>29</v>
      </c>
      <c r="E245" s="50">
        <v>2559327.27</v>
      </c>
      <c r="F245" s="21" t="s">
        <v>29</v>
      </c>
      <c r="G245" s="21" t="s">
        <v>29</v>
      </c>
      <c r="H245" s="21" t="s">
        <v>29</v>
      </c>
      <c r="I245" s="24" t="s">
        <v>29</v>
      </c>
    </row>
    <row r="246" spans="1:9" ht="15">
      <c r="A246" s="168" t="s">
        <v>32</v>
      </c>
      <c r="B246" s="169"/>
      <c r="C246" s="21" t="s">
        <v>29</v>
      </c>
      <c r="D246" s="21" t="s">
        <v>29</v>
      </c>
      <c r="E246" s="50" t="s">
        <v>29</v>
      </c>
      <c r="F246" s="21"/>
      <c r="G246" s="21" t="s">
        <v>29</v>
      </c>
      <c r="H246" s="21"/>
      <c r="I246" s="24" t="s">
        <v>29</v>
      </c>
    </row>
    <row r="247" spans="1:9" ht="15.75" thickBot="1">
      <c r="A247" s="174" t="s">
        <v>40</v>
      </c>
      <c r="B247" s="175"/>
      <c r="C247" s="72" t="s">
        <v>29</v>
      </c>
      <c r="D247" s="72" t="s">
        <v>29</v>
      </c>
      <c r="E247" s="73"/>
      <c r="F247" s="72" t="s">
        <v>29</v>
      </c>
      <c r="G247" s="72" t="s">
        <v>29</v>
      </c>
      <c r="H247" s="72" t="s">
        <v>29</v>
      </c>
      <c r="I247" s="74" t="s">
        <v>29</v>
      </c>
    </row>
    <row r="248" spans="1:9" s="11" customFormat="1" ht="16.5" thickBot="1" thickTop="1">
      <c r="A248" s="149" t="s">
        <v>255</v>
      </c>
      <c r="B248" s="150"/>
      <c r="C248" s="150"/>
      <c r="D248" s="150"/>
      <c r="E248" s="150"/>
      <c r="F248" s="150"/>
      <c r="G248" s="150"/>
      <c r="H248" s="150"/>
      <c r="I248" s="151"/>
    </row>
    <row r="249" spans="1:9" ht="52.5" customHeight="1" thickTop="1">
      <c r="A249" s="166" t="s">
        <v>248</v>
      </c>
      <c r="B249" s="167"/>
      <c r="C249" s="140">
        <f>C250+C251+C253+C255+C256+C257+C259+C260+C261+C262+C263+C264+C265+C266+C267+C268+C273+C275+C276+C277+C278+C279+C280+C282+C285+C286+C289</f>
        <v>25101863.95</v>
      </c>
      <c r="D249" s="140">
        <f>D250+D251+D253+D255+D256+D257+D259+D260+D261+D262+D263+D264+D265+D266+D267+D268+D273+D275+D276+D277+D278+D279+D280+D282+D285+D286+D289</f>
        <v>25075501.95</v>
      </c>
      <c r="E249" s="140">
        <f>E250+E251+E253+E255+E256+E257+E259+E260+E261+E262+E263+E264+E265+E266+E267+E268+E273+E275+E276+E277+E278+E279+E280+E282+E286+E290</f>
        <v>27666167.369999997</v>
      </c>
      <c r="F249" s="140">
        <f>F250+F251+F255+F257+F259+F260+F261+F262+F263+F264+F265+F266+F267+F268+F273+F275+F276+F277+F278+F279+F280+F282+F285+F286</f>
        <v>24859298.249999993</v>
      </c>
      <c r="G249" s="140">
        <f>G250+G251+G273+G277+G278+G282+G291</f>
        <v>486975.15</v>
      </c>
      <c r="H249" s="140">
        <f>H250+H251+H255+H257+H259+H260+H261+H262+H263+H264+H265+H266+H267+H268+H273+H275+H276+H277+H278+H279+H280+H282+H285+H286</f>
        <v>24859298.249999993</v>
      </c>
      <c r="I249" s="140">
        <f>I250+I251+I273+I277+I278+I282+I291</f>
        <v>486975.15</v>
      </c>
    </row>
    <row r="250" spans="1:9" ht="15">
      <c r="A250" s="12" t="s">
        <v>20</v>
      </c>
      <c r="B250" s="13" t="s">
        <v>23</v>
      </c>
      <c r="C250" s="14">
        <v>7365379</v>
      </c>
      <c r="D250" s="14">
        <v>7365379</v>
      </c>
      <c r="E250" s="14">
        <v>7115089.5</v>
      </c>
      <c r="F250" s="14">
        <v>7358156.88</v>
      </c>
      <c r="G250" s="75">
        <v>424454.15</v>
      </c>
      <c r="H250" s="30">
        <v>7358156.88</v>
      </c>
      <c r="I250" s="32">
        <v>424454.15</v>
      </c>
    </row>
    <row r="251" spans="1:9" ht="30">
      <c r="A251" s="12" t="s">
        <v>18</v>
      </c>
      <c r="B251" s="19" t="s">
        <v>34</v>
      </c>
      <c r="C251" s="14">
        <v>12846</v>
      </c>
      <c r="D251" s="14">
        <v>12846</v>
      </c>
      <c r="E251" s="14">
        <f>19964.38+E252</f>
        <v>34962.15</v>
      </c>
      <c r="F251" s="14">
        <f>18423.81+F252</f>
        <v>32570.800000000003</v>
      </c>
      <c r="G251" s="75">
        <f>3629.95+G252</f>
        <v>6665.049999999999</v>
      </c>
      <c r="H251" s="14">
        <f>18423.81+H252</f>
        <v>32570.800000000003</v>
      </c>
      <c r="I251" s="75">
        <f>3629.95+I252</f>
        <v>6665.049999999999</v>
      </c>
    </row>
    <row r="252" spans="1:9" ht="30">
      <c r="A252" s="12"/>
      <c r="B252" s="20" t="s">
        <v>108</v>
      </c>
      <c r="C252" s="21"/>
      <c r="D252" s="21"/>
      <c r="E252" s="22">
        <v>14997.77</v>
      </c>
      <c r="F252" s="22">
        <v>14146.99</v>
      </c>
      <c r="G252" s="75">
        <v>3035.1</v>
      </c>
      <c r="H252" s="76">
        <v>14146.99</v>
      </c>
      <c r="I252" s="32">
        <v>3035.1</v>
      </c>
    </row>
    <row r="253" spans="1:9" ht="30">
      <c r="A253" s="12" t="s">
        <v>19</v>
      </c>
      <c r="B253" s="19" t="s">
        <v>109</v>
      </c>
      <c r="C253" s="14">
        <v>30225</v>
      </c>
      <c r="D253" s="14">
        <v>30225</v>
      </c>
      <c r="E253" s="14">
        <v>29850</v>
      </c>
      <c r="F253" s="21" t="s">
        <v>29</v>
      </c>
      <c r="G253" s="21" t="s">
        <v>29</v>
      </c>
      <c r="H253" s="21" t="s">
        <v>29</v>
      </c>
      <c r="I253" s="24" t="s">
        <v>29</v>
      </c>
    </row>
    <row r="254" spans="1:9" ht="45">
      <c r="A254" s="12" t="s">
        <v>28</v>
      </c>
      <c r="B254" s="19" t="s">
        <v>110</v>
      </c>
      <c r="C254" s="21" t="s">
        <v>29</v>
      </c>
      <c r="D254" s="21" t="s">
        <v>29</v>
      </c>
      <c r="E254" s="21" t="s">
        <v>29</v>
      </c>
      <c r="F254" s="21"/>
      <c r="G254" s="21" t="s">
        <v>29</v>
      </c>
      <c r="H254" s="21"/>
      <c r="I254" s="24" t="s">
        <v>29</v>
      </c>
    </row>
    <row r="255" spans="1:9" ht="45">
      <c r="A255" s="12" t="s">
        <v>26</v>
      </c>
      <c r="B255" s="19" t="s">
        <v>65</v>
      </c>
      <c r="C255" s="14">
        <v>4742</v>
      </c>
      <c r="D255" s="14">
        <v>4742</v>
      </c>
      <c r="E255" s="14">
        <v>4742</v>
      </c>
      <c r="F255" s="14"/>
      <c r="G255" s="21" t="s">
        <v>29</v>
      </c>
      <c r="H255" s="14"/>
      <c r="I255" s="24" t="s">
        <v>29</v>
      </c>
    </row>
    <row r="256" spans="1:9" ht="30">
      <c r="A256" s="12" t="s">
        <v>27</v>
      </c>
      <c r="B256" s="25" t="s">
        <v>111</v>
      </c>
      <c r="C256" s="14">
        <v>221604</v>
      </c>
      <c r="D256" s="14">
        <v>221604</v>
      </c>
      <c r="E256" s="14">
        <v>210580.42</v>
      </c>
      <c r="F256" s="21" t="s">
        <v>29</v>
      </c>
      <c r="G256" s="21" t="s">
        <v>29</v>
      </c>
      <c r="H256" s="21" t="s">
        <v>29</v>
      </c>
      <c r="I256" s="24" t="s">
        <v>29</v>
      </c>
    </row>
    <row r="257" spans="1:9" ht="30">
      <c r="A257" s="12" t="s">
        <v>3</v>
      </c>
      <c r="B257" s="25" t="s">
        <v>112</v>
      </c>
      <c r="C257" s="14">
        <v>9399</v>
      </c>
      <c r="D257" s="14">
        <v>9399</v>
      </c>
      <c r="E257" s="14">
        <v>9398.32</v>
      </c>
      <c r="F257" s="14"/>
      <c r="G257" s="21" t="s">
        <v>29</v>
      </c>
      <c r="H257" s="14"/>
      <c r="I257" s="24" t="s">
        <v>29</v>
      </c>
    </row>
    <row r="258" spans="1:9" ht="30">
      <c r="A258" s="12" t="s">
        <v>4</v>
      </c>
      <c r="B258" s="26" t="s">
        <v>113</v>
      </c>
      <c r="C258" s="21" t="s">
        <v>29</v>
      </c>
      <c r="D258" s="21" t="s">
        <v>29</v>
      </c>
      <c r="E258" s="21" t="s">
        <v>29</v>
      </c>
      <c r="F258" s="14"/>
      <c r="G258" s="21" t="s">
        <v>29</v>
      </c>
      <c r="H258" s="14"/>
      <c r="I258" s="24" t="s">
        <v>29</v>
      </c>
    </row>
    <row r="259" spans="1:9" ht="15">
      <c r="A259" s="12" t="s">
        <v>5</v>
      </c>
      <c r="B259" s="27" t="s">
        <v>114</v>
      </c>
      <c r="C259" s="14">
        <f>H259</f>
        <v>19038.08</v>
      </c>
      <c r="D259" s="14">
        <f>C259</f>
        <v>19038.08</v>
      </c>
      <c r="E259" s="14">
        <v>19038.08</v>
      </c>
      <c r="F259" s="14">
        <v>19038.08</v>
      </c>
      <c r="G259" s="21">
        <v>0</v>
      </c>
      <c r="H259" s="14">
        <v>19038.08</v>
      </c>
      <c r="I259" s="24" t="s">
        <v>29</v>
      </c>
    </row>
    <row r="260" spans="1:9" ht="15">
      <c r="A260" s="12" t="s">
        <v>7</v>
      </c>
      <c r="B260" s="28" t="s">
        <v>115</v>
      </c>
      <c r="C260" s="14">
        <f>F260</f>
        <v>390203.68</v>
      </c>
      <c r="D260" s="14">
        <f>C260</f>
        <v>390203.68</v>
      </c>
      <c r="E260" s="14">
        <v>390203.68</v>
      </c>
      <c r="F260" s="14">
        <v>390203.68</v>
      </c>
      <c r="G260" s="21">
        <v>0</v>
      </c>
      <c r="H260" s="14">
        <v>390203.68</v>
      </c>
      <c r="I260" s="24" t="s">
        <v>29</v>
      </c>
    </row>
    <row r="261" spans="1:9" ht="15">
      <c r="A261" s="12" t="s">
        <v>8</v>
      </c>
      <c r="B261" s="27" t="s">
        <v>116</v>
      </c>
      <c r="C261" s="14">
        <v>357924</v>
      </c>
      <c r="D261" s="14">
        <v>357924</v>
      </c>
      <c r="E261" s="14">
        <v>357924</v>
      </c>
      <c r="F261" s="14"/>
      <c r="G261" s="21" t="s">
        <v>29</v>
      </c>
      <c r="H261" s="14"/>
      <c r="I261" s="24" t="s">
        <v>29</v>
      </c>
    </row>
    <row r="262" spans="1:9" ht="30">
      <c r="A262" s="12" t="s">
        <v>9</v>
      </c>
      <c r="B262" s="26" t="s">
        <v>117</v>
      </c>
      <c r="C262" s="14">
        <v>3276524.299999999</v>
      </c>
      <c r="D262" s="14">
        <v>3276524.299999999</v>
      </c>
      <c r="E262" s="14">
        <v>3276524.299999999</v>
      </c>
      <c r="F262" s="14">
        <v>3276524.299999999</v>
      </c>
      <c r="G262" s="42" t="s">
        <v>29</v>
      </c>
      <c r="H262" s="14">
        <v>3276524.299999999</v>
      </c>
      <c r="I262" s="24" t="s">
        <v>29</v>
      </c>
    </row>
    <row r="263" spans="1:9" ht="30">
      <c r="A263" s="12" t="s">
        <v>35</v>
      </c>
      <c r="B263" s="26" t="s">
        <v>118</v>
      </c>
      <c r="C263" s="14">
        <f>F263</f>
        <v>331117</v>
      </c>
      <c r="D263" s="14">
        <f>C263</f>
        <v>331117</v>
      </c>
      <c r="E263" s="14">
        <v>325217</v>
      </c>
      <c r="F263" s="14">
        <v>331117</v>
      </c>
      <c r="G263" s="21" t="s">
        <v>29</v>
      </c>
      <c r="H263" s="14">
        <v>331117</v>
      </c>
      <c r="I263" s="24" t="s">
        <v>29</v>
      </c>
    </row>
    <row r="264" spans="1:9" ht="45">
      <c r="A264" s="12" t="s">
        <v>37</v>
      </c>
      <c r="B264" s="26" t="s">
        <v>119</v>
      </c>
      <c r="C264" s="14">
        <v>5859.59</v>
      </c>
      <c r="D264" s="14">
        <v>5859.59</v>
      </c>
      <c r="E264" s="14">
        <v>5859.59</v>
      </c>
      <c r="F264" s="14">
        <v>5859.59</v>
      </c>
      <c r="G264" s="21" t="s">
        <v>29</v>
      </c>
      <c r="H264" s="14">
        <v>5859.59</v>
      </c>
      <c r="I264" s="24" t="s">
        <v>29</v>
      </c>
    </row>
    <row r="265" spans="1:9" ht="30">
      <c r="A265" s="12" t="s">
        <v>38</v>
      </c>
      <c r="B265" s="26" t="s">
        <v>120</v>
      </c>
      <c r="C265" s="14">
        <f>F265</f>
        <v>663935.83</v>
      </c>
      <c r="D265" s="14">
        <f>C265</f>
        <v>663935.83</v>
      </c>
      <c r="E265" s="14">
        <v>600297.8</v>
      </c>
      <c r="F265" s="14">
        <v>663935.83</v>
      </c>
      <c r="G265" s="21" t="s">
        <v>29</v>
      </c>
      <c r="H265" s="14">
        <v>663935.83</v>
      </c>
      <c r="I265" s="24" t="s">
        <v>29</v>
      </c>
    </row>
    <row r="266" spans="1:9" ht="43.5" customHeight="1">
      <c r="A266" s="12" t="s">
        <v>39</v>
      </c>
      <c r="B266" s="26" t="s">
        <v>121</v>
      </c>
      <c r="C266" s="14">
        <f>F266</f>
        <v>203506.47</v>
      </c>
      <c r="D266" s="14">
        <f>C266</f>
        <v>203506.47</v>
      </c>
      <c r="E266" s="14">
        <v>200661.28</v>
      </c>
      <c r="F266" s="14">
        <v>203506.47</v>
      </c>
      <c r="G266" s="21" t="s">
        <v>29</v>
      </c>
      <c r="H266" s="14">
        <v>203506.47</v>
      </c>
      <c r="I266" s="24" t="s">
        <v>29</v>
      </c>
    </row>
    <row r="267" spans="1:9" ht="27" customHeight="1">
      <c r="A267" s="12" t="s">
        <v>43</v>
      </c>
      <c r="B267" s="26" t="s">
        <v>47</v>
      </c>
      <c r="C267" s="14">
        <v>848008</v>
      </c>
      <c r="D267" s="14">
        <v>848008</v>
      </c>
      <c r="E267" s="30">
        <v>770610.19</v>
      </c>
      <c r="F267" s="30">
        <v>839354.58</v>
      </c>
      <c r="G267" s="75" t="s">
        <v>29</v>
      </c>
      <c r="H267" s="30">
        <v>839354.58</v>
      </c>
      <c r="I267" s="32" t="s">
        <v>29</v>
      </c>
    </row>
    <row r="268" spans="1:9" ht="15">
      <c r="A268" s="12" t="s">
        <v>58</v>
      </c>
      <c r="B268" s="33" t="s">
        <v>6</v>
      </c>
      <c r="C268" s="14">
        <f>C269+C270+C271+C272</f>
        <v>555516</v>
      </c>
      <c r="D268" s="14">
        <f>D269+D270+D271+D272</f>
        <v>555516</v>
      </c>
      <c r="E268" s="14">
        <f>E269+E270+E271+E272</f>
        <v>506931.02</v>
      </c>
      <c r="F268" s="14">
        <f>F269+F270+F271+F272</f>
        <v>553154.68</v>
      </c>
      <c r="G268" s="21" t="s">
        <v>29</v>
      </c>
      <c r="H268" s="14">
        <f>H269+H270+H271+H272</f>
        <v>553154.68</v>
      </c>
      <c r="I268" s="24" t="s">
        <v>29</v>
      </c>
    </row>
    <row r="269" spans="1:9" ht="30">
      <c r="A269" s="34" t="s">
        <v>122</v>
      </c>
      <c r="B269" s="20" t="s">
        <v>41</v>
      </c>
      <c r="C269" s="22">
        <v>58295</v>
      </c>
      <c r="D269" s="22">
        <v>58295</v>
      </c>
      <c r="E269" s="22">
        <v>53437.12</v>
      </c>
      <c r="F269" s="22">
        <v>58295.04</v>
      </c>
      <c r="G269" s="21" t="s">
        <v>29</v>
      </c>
      <c r="H269" s="22">
        <v>58295.04</v>
      </c>
      <c r="I269" s="24" t="s">
        <v>29</v>
      </c>
    </row>
    <row r="270" spans="1:9" ht="30">
      <c r="A270" s="34" t="s">
        <v>123</v>
      </c>
      <c r="B270" s="20" t="s">
        <v>33</v>
      </c>
      <c r="C270" s="22">
        <v>421320</v>
      </c>
      <c r="D270" s="22">
        <v>421320</v>
      </c>
      <c r="E270" s="22">
        <v>383799</v>
      </c>
      <c r="F270" s="22">
        <v>418732</v>
      </c>
      <c r="G270" s="21" t="s">
        <v>29</v>
      </c>
      <c r="H270" s="22">
        <v>418732</v>
      </c>
      <c r="I270" s="24" t="s">
        <v>29</v>
      </c>
    </row>
    <row r="271" spans="1:9" ht="30">
      <c r="A271" s="34" t="s">
        <v>124</v>
      </c>
      <c r="B271" s="20" t="s">
        <v>1</v>
      </c>
      <c r="C271" s="22">
        <v>49520</v>
      </c>
      <c r="D271" s="22">
        <v>49520</v>
      </c>
      <c r="E271" s="22">
        <v>45166.02</v>
      </c>
      <c r="F271" s="22">
        <v>49207.34</v>
      </c>
      <c r="G271" s="21" t="s">
        <v>29</v>
      </c>
      <c r="H271" s="22">
        <v>49207.34</v>
      </c>
      <c r="I271" s="24" t="s">
        <v>29</v>
      </c>
    </row>
    <row r="272" spans="1:9" ht="15">
      <c r="A272" s="34" t="s">
        <v>125</v>
      </c>
      <c r="B272" s="22" t="s">
        <v>25</v>
      </c>
      <c r="C272" s="22">
        <v>26381</v>
      </c>
      <c r="D272" s="22">
        <v>26381</v>
      </c>
      <c r="E272" s="22">
        <v>24528.88</v>
      </c>
      <c r="F272" s="22">
        <v>26920.3</v>
      </c>
      <c r="G272" s="21" t="s">
        <v>29</v>
      </c>
      <c r="H272" s="22">
        <v>26920.3</v>
      </c>
      <c r="I272" s="24" t="s">
        <v>29</v>
      </c>
    </row>
    <row r="273" spans="1:9" ht="15">
      <c r="A273" s="35" t="s">
        <v>60</v>
      </c>
      <c r="B273" s="26" t="s">
        <v>2</v>
      </c>
      <c r="C273" s="19">
        <v>809138</v>
      </c>
      <c r="D273" s="19">
        <v>809138</v>
      </c>
      <c r="E273" s="36">
        <f>792237.26+E274</f>
        <v>1613343.12</v>
      </c>
      <c r="F273" s="41">
        <f>803951.28+F274</f>
        <v>1686492.1600000001</v>
      </c>
      <c r="G273" s="22">
        <f>54426.4+G274</f>
        <v>54484.4</v>
      </c>
      <c r="H273" s="41">
        <f>803951.28+H274</f>
        <v>1686492.1600000001</v>
      </c>
      <c r="I273" s="22">
        <f>54426.4+I274</f>
        <v>54484.4</v>
      </c>
    </row>
    <row r="274" spans="1:9" ht="45">
      <c r="A274" s="38"/>
      <c r="B274" s="20" t="s">
        <v>126</v>
      </c>
      <c r="C274" s="39"/>
      <c r="D274" s="39"/>
      <c r="E274" s="22">
        <v>821105.86</v>
      </c>
      <c r="F274" s="20">
        <v>882540.88</v>
      </c>
      <c r="G274" s="22">
        <v>58</v>
      </c>
      <c r="H274" s="20">
        <v>882540.88</v>
      </c>
      <c r="I274" s="24">
        <v>58</v>
      </c>
    </row>
    <row r="275" spans="1:9" ht="30">
      <c r="A275" s="35" t="s">
        <v>62</v>
      </c>
      <c r="B275" s="19" t="s">
        <v>12</v>
      </c>
      <c r="C275" s="41">
        <v>5756377</v>
      </c>
      <c r="D275" s="41">
        <v>5756377</v>
      </c>
      <c r="E275" s="14">
        <v>5314843.649999999</v>
      </c>
      <c r="F275" s="14">
        <v>5796891.9799999995</v>
      </c>
      <c r="G275" s="42" t="s">
        <v>29</v>
      </c>
      <c r="H275" s="14">
        <v>5796891.9799999995</v>
      </c>
      <c r="I275" s="43" t="s">
        <v>29</v>
      </c>
    </row>
    <row r="276" spans="1:9" ht="15">
      <c r="A276" s="35" t="s">
        <v>78</v>
      </c>
      <c r="B276" s="13" t="s">
        <v>13</v>
      </c>
      <c r="C276" s="14">
        <v>26362</v>
      </c>
      <c r="D276" s="14"/>
      <c r="E276" s="14"/>
      <c r="F276" s="14"/>
      <c r="G276" s="42" t="s">
        <v>29</v>
      </c>
      <c r="H276" s="14"/>
      <c r="I276" s="43" t="s">
        <v>29</v>
      </c>
    </row>
    <row r="277" spans="1:9" ht="15">
      <c r="A277" s="35" t="s">
        <v>83</v>
      </c>
      <c r="B277" s="26" t="s">
        <v>42</v>
      </c>
      <c r="C277" s="14">
        <v>58180</v>
      </c>
      <c r="D277" s="14">
        <v>58180</v>
      </c>
      <c r="E277" s="14">
        <v>54026.53999999999</v>
      </c>
      <c r="F277" s="14">
        <v>58180.08</v>
      </c>
      <c r="G277" s="42">
        <v>1363</v>
      </c>
      <c r="H277" s="14">
        <v>58180.08</v>
      </c>
      <c r="I277" s="43">
        <v>1363</v>
      </c>
    </row>
    <row r="278" spans="1:9" ht="30">
      <c r="A278" s="35" t="s">
        <v>84</v>
      </c>
      <c r="B278" s="26" t="s">
        <v>82</v>
      </c>
      <c r="C278" s="14"/>
      <c r="D278" s="14"/>
      <c r="E278" s="14"/>
      <c r="F278" s="14"/>
      <c r="G278" s="42"/>
      <c r="H278" s="14"/>
      <c r="I278" s="43"/>
    </row>
    <row r="279" spans="1:9" ht="30">
      <c r="A279" s="35" t="s">
        <v>85</v>
      </c>
      <c r="B279" s="19" t="s">
        <v>22</v>
      </c>
      <c r="C279" s="41">
        <v>457807</v>
      </c>
      <c r="D279" s="41">
        <v>457807</v>
      </c>
      <c r="E279" s="14">
        <v>415775.23</v>
      </c>
      <c r="F279" s="14">
        <v>457214.95</v>
      </c>
      <c r="G279" s="42" t="s">
        <v>29</v>
      </c>
      <c r="H279" s="14">
        <v>457214.95</v>
      </c>
      <c r="I279" s="43" t="s">
        <v>29</v>
      </c>
    </row>
    <row r="280" spans="1:9" ht="15">
      <c r="A280" s="35" t="s">
        <v>91</v>
      </c>
      <c r="B280" s="44" t="s">
        <v>21</v>
      </c>
      <c r="C280" s="14">
        <v>2268297</v>
      </c>
      <c r="D280" s="14">
        <v>2268297</v>
      </c>
      <c r="E280" s="14">
        <f>1962190.02</f>
        <v>1962190.02</v>
      </c>
      <c r="F280" s="14">
        <f>2149310.38</f>
        <v>2149310.38</v>
      </c>
      <c r="G280" s="42" t="s">
        <v>29</v>
      </c>
      <c r="H280" s="14">
        <f>2149310.38</f>
        <v>2149310.38</v>
      </c>
      <c r="I280" s="43" t="s">
        <v>29</v>
      </c>
    </row>
    <row r="281" spans="1:9" ht="15">
      <c r="A281" s="35"/>
      <c r="B281" s="20" t="s">
        <v>231</v>
      </c>
      <c r="C281" s="14"/>
      <c r="D281" s="22"/>
      <c r="E281" s="22">
        <v>61216.72000000001</v>
      </c>
      <c r="F281" s="45">
        <v>62402.6</v>
      </c>
      <c r="G281" s="21"/>
      <c r="H281" s="45">
        <v>62402.6</v>
      </c>
      <c r="I281" s="43"/>
    </row>
    <row r="282" spans="1:9" ht="30">
      <c r="A282" s="35" t="s">
        <v>92</v>
      </c>
      <c r="B282" s="46" t="s">
        <v>36</v>
      </c>
      <c r="C282" s="14">
        <f>C283+C284</f>
        <v>915892</v>
      </c>
      <c r="D282" s="14">
        <f>D283+D284</f>
        <v>915892</v>
      </c>
      <c r="E282" s="14">
        <f>E283+E284</f>
        <v>790758.22</v>
      </c>
      <c r="F282" s="14">
        <f>F283+F284</f>
        <v>888356.8100000003</v>
      </c>
      <c r="G282" s="42">
        <f>G284</f>
        <v>8.55</v>
      </c>
      <c r="H282" s="14">
        <f>H283+H284</f>
        <v>888356.81</v>
      </c>
      <c r="I282" s="42">
        <f>I284</f>
        <v>8.55</v>
      </c>
    </row>
    <row r="283" spans="1:9" ht="60">
      <c r="A283" s="47" t="s">
        <v>127</v>
      </c>
      <c r="B283" s="48" t="s">
        <v>44</v>
      </c>
      <c r="C283" s="14">
        <v>915892</v>
      </c>
      <c r="D283" s="14">
        <v>915892</v>
      </c>
      <c r="E283" s="14">
        <v>790677.13</v>
      </c>
      <c r="F283" s="14">
        <v>888284.2700000003</v>
      </c>
      <c r="G283" s="42" t="s">
        <v>29</v>
      </c>
      <c r="H283" s="14">
        <v>888284.27</v>
      </c>
      <c r="I283" s="43" t="s">
        <v>29</v>
      </c>
    </row>
    <row r="284" spans="1:9" ht="75">
      <c r="A284" s="47" t="s">
        <v>128</v>
      </c>
      <c r="B284" s="48" t="s">
        <v>45</v>
      </c>
      <c r="C284" s="14"/>
      <c r="D284" s="14"/>
      <c r="E284" s="14">
        <v>81.09</v>
      </c>
      <c r="F284" s="14">
        <v>72.54</v>
      </c>
      <c r="G284" s="42">
        <v>8.55</v>
      </c>
      <c r="H284" s="14">
        <v>72.54</v>
      </c>
      <c r="I284" s="42">
        <v>8.55</v>
      </c>
    </row>
    <row r="285" spans="1:9" ht="15" hidden="1">
      <c r="A285" s="12" t="s">
        <v>130</v>
      </c>
      <c r="B285" s="25" t="s">
        <v>129</v>
      </c>
      <c r="C285" s="14"/>
      <c r="D285" s="14"/>
      <c r="E285" s="14"/>
      <c r="F285" s="14"/>
      <c r="G285" s="42" t="s">
        <v>29</v>
      </c>
      <c r="H285" s="14"/>
      <c r="I285" s="43" t="s">
        <v>29</v>
      </c>
    </row>
    <row r="286" spans="1:9" ht="30">
      <c r="A286" s="12" t="s">
        <v>96</v>
      </c>
      <c r="B286" s="25" t="s">
        <v>131</v>
      </c>
      <c r="C286" s="14">
        <f>SUM(C287:C288)</f>
        <v>149430</v>
      </c>
      <c r="D286" s="14">
        <f>SUM(D287:D288)</f>
        <v>149430</v>
      </c>
      <c r="E286" s="14">
        <f>E287+E288</f>
        <v>149430</v>
      </c>
      <c r="F286" s="14">
        <f>F287+F288</f>
        <v>149430</v>
      </c>
      <c r="G286" s="42" t="s">
        <v>29</v>
      </c>
      <c r="H286" s="14">
        <f>H287+H288</f>
        <v>149430</v>
      </c>
      <c r="I286" s="43" t="s">
        <v>29</v>
      </c>
    </row>
    <row r="287" spans="1:9" ht="15">
      <c r="A287" s="34" t="s">
        <v>212</v>
      </c>
      <c r="B287" s="49" t="s">
        <v>132</v>
      </c>
      <c r="C287" s="22">
        <f>6750+76370</f>
        <v>83120</v>
      </c>
      <c r="D287" s="22">
        <f>6750+76370</f>
        <v>83120</v>
      </c>
      <c r="E287" s="22">
        <f>6750+76370</f>
        <v>83120</v>
      </c>
      <c r="F287" s="22">
        <f>6750+76370</f>
        <v>83120</v>
      </c>
      <c r="G287" s="21" t="s">
        <v>29</v>
      </c>
      <c r="H287" s="22">
        <v>83120</v>
      </c>
      <c r="I287" s="24" t="s">
        <v>29</v>
      </c>
    </row>
    <row r="288" spans="1:9" ht="15">
      <c r="A288" s="34" t="s">
        <v>213</v>
      </c>
      <c r="B288" s="49" t="s">
        <v>133</v>
      </c>
      <c r="C288" s="22">
        <v>66310</v>
      </c>
      <c r="D288" s="22">
        <v>66310</v>
      </c>
      <c r="E288" s="22">
        <v>66310</v>
      </c>
      <c r="F288" s="22">
        <v>66310</v>
      </c>
      <c r="G288" s="21" t="s">
        <v>29</v>
      </c>
      <c r="H288" s="22">
        <v>66310</v>
      </c>
      <c r="I288" s="24" t="s">
        <v>29</v>
      </c>
    </row>
    <row r="289" spans="1:9" ht="15">
      <c r="A289" s="12" t="s">
        <v>130</v>
      </c>
      <c r="B289" s="46" t="s">
        <v>66</v>
      </c>
      <c r="C289" s="14">
        <v>364553</v>
      </c>
      <c r="D289" s="14">
        <v>364553</v>
      </c>
      <c r="E289" s="21" t="s">
        <v>29</v>
      </c>
      <c r="F289" s="21" t="s">
        <v>29</v>
      </c>
      <c r="G289" s="21" t="s">
        <v>29</v>
      </c>
      <c r="H289" s="21" t="s">
        <v>29</v>
      </c>
      <c r="I289" s="24" t="s">
        <v>29</v>
      </c>
    </row>
    <row r="290" spans="1:9" ht="15">
      <c r="A290" s="168" t="s">
        <v>135</v>
      </c>
      <c r="B290" s="169"/>
      <c r="C290" s="21" t="s">
        <v>29</v>
      </c>
      <c r="D290" s="21" t="s">
        <v>29</v>
      </c>
      <c r="E290" s="50">
        <v>3507911.26</v>
      </c>
      <c r="F290" s="21" t="s">
        <v>29</v>
      </c>
      <c r="G290" s="21" t="s">
        <v>29</v>
      </c>
      <c r="H290" s="21" t="s">
        <v>29</v>
      </c>
      <c r="I290" s="24" t="s">
        <v>29</v>
      </c>
    </row>
    <row r="291" spans="1:9" ht="15">
      <c r="A291" s="168" t="s">
        <v>32</v>
      </c>
      <c r="B291" s="169"/>
      <c r="C291" s="21" t="s">
        <v>29</v>
      </c>
      <c r="D291" s="21" t="s">
        <v>29</v>
      </c>
      <c r="E291" s="51" t="s">
        <v>29</v>
      </c>
      <c r="F291" s="21"/>
      <c r="G291" s="21"/>
      <c r="H291" s="21"/>
      <c r="I291" s="24"/>
    </row>
    <row r="292" spans="1:9" ht="15.75" thickBot="1">
      <c r="A292" s="170" t="s">
        <v>40</v>
      </c>
      <c r="B292" s="171"/>
      <c r="C292" s="21" t="s">
        <v>29</v>
      </c>
      <c r="D292" s="21" t="s">
        <v>29</v>
      </c>
      <c r="E292" s="21"/>
      <c r="F292" s="21" t="s">
        <v>29</v>
      </c>
      <c r="G292" s="21" t="s">
        <v>29</v>
      </c>
      <c r="H292" s="21" t="s">
        <v>29</v>
      </c>
      <c r="I292" s="24" t="s">
        <v>29</v>
      </c>
    </row>
    <row r="293" spans="1:9" s="11" customFormat="1" ht="16.5" thickBot="1" thickTop="1">
      <c r="A293" s="149" t="s">
        <v>255</v>
      </c>
      <c r="B293" s="150"/>
      <c r="C293" s="150"/>
      <c r="D293" s="150"/>
      <c r="E293" s="150"/>
      <c r="F293" s="150"/>
      <c r="G293" s="150"/>
      <c r="H293" s="150"/>
      <c r="I293" s="151"/>
    </row>
    <row r="294" spans="1:9" ht="51.75" customHeight="1" thickTop="1">
      <c r="A294" s="172" t="s">
        <v>249</v>
      </c>
      <c r="B294" s="173"/>
      <c r="C294" s="141">
        <f>C295+C296+C297+C298+C299+C300+C301+C302+C303</f>
        <v>1159726</v>
      </c>
      <c r="D294" s="141">
        <f>D295+D296+D297+D298+D299+D300+D301+D302+D303</f>
        <v>1159725.65</v>
      </c>
      <c r="E294" s="141">
        <f>E295+E296+E297+E298+E299+E300+E301+E302+E304+E306+E303</f>
        <v>1178290.2999999998</v>
      </c>
      <c r="F294" s="141">
        <f>F295+F296+F297+F298+F299+F300+F301+F302+F305</f>
        <v>1099256.5899999999</v>
      </c>
      <c r="G294" s="142" t="s">
        <v>29</v>
      </c>
      <c r="H294" s="141">
        <f>H295+H296+H297+H298+H299+H300+H301+H302+H305</f>
        <v>1038234.55</v>
      </c>
      <c r="I294" s="143" t="s">
        <v>29</v>
      </c>
    </row>
    <row r="295" spans="1:9" ht="15">
      <c r="A295" s="12" t="s">
        <v>10</v>
      </c>
      <c r="B295" s="52" t="s">
        <v>136</v>
      </c>
      <c r="C295" s="41">
        <v>737540</v>
      </c>
      <c r="D295" s="41">
        <v>737540</v>
      </c>
      <c r="E295" s="41">
        <v>700863.78</v>
      </c>
      <c r="F295" s="14">
        <v>778317.6699999999</v>
      </c>
      <c r="G295" s="53" t="s">
        <v>29</v>
      </c>
      <c r="H295" s="15">
        <v>737539.55</v>
      </c>
      <c r="I295" s="54" t="s">
        <v>29</v>
      </c>
    </row>
    <row r="296" spans="1:9" ht="15">
      <c r="A296" s="12" t="s">
        <v>11</v>
      </c>
      <c r="B296" s="52" t="s">
        <v>46</v>
      </c>
      <c r="C296" s="41">
        <v>300695</v>
      </c>
      <c r="D296" s="41">
        <v>300695</v>
      </c>
      <c r="E296" s="41">
        <v>268339.1</v>
      </c>
      <c r="F296" s="41">
        <v>320938.92</v>
      </c>
      <c r="G296" s="53" t="s">
        <v>29</v>
      </c>
      <c r="H296" s="19">
        <v>300695</v>
      </c>
      <c r="I296" s="54" t="s">
        <v>29</v>
      </c>
    </row>
    <row r="297" spans="1:9" ht="15">
      <c r="A297" s="12" t="s">
        <v>70</v>
      </c>
      <c r="B297" s="52" t="s">
        <v>77</v>
      </c>
      <c r="C297" s="53"/>
      <c r="D297" s="53"/>
      <c r="E297" s="53"/>
      <c r="F297" s="53"/>
      <c r="G297" s="53" t="s">
        <v>29</v>
      </c>
      <c r="H297" s="53"/>
      <c r="I297" s="54" t="s">
        <v>29</v>
      </c>
    </row>
    <row r="298" spans="1:9" ht="15">
      <c r="A298" s="12" t="s">
        <v>71</v>
      </c>
      <c r="B298" s="52" t="s">
        <v>69</v>
      </c>
      <c r="C298" s="53"/>
      <c r="D298" s="53"/>
      <c r="E298" s="53"/>
      <c r="F298" s="53"/>
      <c r="G298" s="53" t="s">
        <v>29</v>
      </c>
      <c r="H298" s="53"/>
      <c r="I298" s="54" t="s">
        <v>29</v>
      </c>
    </row>
    <row r="299" spans="1:9" ht="15">
      <c r="A299" s="12" t="s">
        <v>76</v>
      </c>
      <c r="B299" s="52" t="s">
        <v>72</v>
      </c>
      <c r="C299" s="53"/>
      <c r="D299" s="53"/>
      <c r="E299" s="53"/>
      <c r="F299" s="53"/>
      <c r="G299" s="53" t="s">
        <v>29</v>
      </c>
      <c r="H299" s="53"/>
      <c r="I299" s="54" t="s">
        <v>29</v>
      </c>
    </row>
    <row r="300" spans="1:9" ht="15">
      <c r="A300" s="12" t="s">
        <v>79</v>
      </c>
      <c r="B300" s="52" t="s">
        <v>137</v>
      </c>
      <c r="C300" s="53"/>
      <c r="D300" s="53"/>
      <c r="E300" s="53"/>
      <c r="F300" s="53"/>
      <c r="G300" s="53" t="s">
        <v>29</v>
      </c>
      <c r="H300" s="53"/>
      <c r="I300" s="54" t="s">
        <v>29</v>
      </c>
    </row>
    <row r="301" spans="1:9" ht="27.75" customHeight="1">
      <c r="A301" s="12" t="s">
        <v>90</v>
      </c>
      <c r="B301" s="29" t="s">
        <v>93</v>
      </c>
      <c r="C301" s="53"/>
      <c r="D301" s="53"/>
      <c r="E301" s="53"/>
      <c r="F301" s="53"/>
      <c r="G301" s="53"/>
      <c r="H301" s="53"/>
      <c r="I301" s="54" t="s">
        <v>29</v>
      </c>
    </row>
    <row r="302" spans="1:9" ht="15">
      <c r="A302" s="12" t="s">
        <v>94</v>
      </c>
      <c r="B302" s="2" t="s">
        <v>138</v>
      </c>
      <c r="C302" s="53"/>
      <c r="D302" s="53"/>
      <c r="E302" s="53"/>
      <c r="F302" s="53"/>
      <c r="G302" s="53" t="s">
        <v>29</v>
      </c>
      <c r="H302" s="53"/>
      <c r="I302" s="54" t="s">
        <v>29</v>
      </c>
    </row>
    <row r="303" spans="1:9" ht="30">
      <c r="A303" s="12" t="s">
        <v>204</v>
      </c>
      <c r="B303" s="29" t="s">
        <v>227</v>
      </c>
      <c r="C303" s="41">
        <v>121491</v>
      </c>
      <c r="D303" s="41">
        <v>121490.65</v>
      </c>
      <c r="E303" s="41">
        <v>121490.65</v>
      </c>
      <c r="F303" s="53"/>
      <c r="G303" s="53"/>
      <c r="H303" s="53"/>
      <c r="I303" s="54"/>
    </row>
    <row r="304" spans="1:9" ht="15">
      <c r="A304" s="168" t="s">
        <v>135</v>
      </c>
      <c r="B304" s="169"/>
      <c r="C304" s="21" t="s">
        <v>29</v>
      </c>
      <c r="D304" s="21" t="s">
        <v>29</v>
      </c>
      <c r="E304" s="50">
        <v>87596.76999999999</v>
      </c>
      <c r="F304" s="21" t="s">
        <v>29</v>
      </c>
      <c r="G304" s="21" t="s">
        <v>29</v>
      </c>
      <c r="H304" s="21" t="s">
        <v>29</v>
      </c>
      <c r="I304" s="24" t="s">
        <v>29</v>
      </c>
    </row>
    <row r="305" spans="1:9" ht="15">
      <c r="A305" s="168" t="s">
        <v>32</v>
      </c>
      <c r="B305" s="169"/>
      <c r="C305" s="21" t="s">
        <v>29</v>
      </c>
      <c r="D305" s="21" t="s">
        <v>29</v>
      </c>
      <c r="E305" s="51" t="s">
        <v>29</v>
      </c>
      <c r="F305" s="21"/>
      <c r="G305" s="21" t="s">
        <v>29</v>
      </c>
      <c r="H305" s="21"/>
      <c r="I305" s="24" t="s">
        <v>29</v>
      </c>
    </row>
    <row r="306" spans="1:9" ht="15.75" thickBot="1">
      <c r="A306" s="170" t="s">
        <v>40</v>
      </c>
      <c r="B306" s="171"/>
      <c r="C306" s="21" t="s">
        <v>29</v>
      </c>
      <c r="D306" s="21" t="s">
        <v>29</v>
      </c>
      <c r="E306" s="21"/>
      <c r="F306" s="21" t="s">
        <v>29</v>
      </c>
      <c r="G306" s="21" t="s">
        <v>29</v>
      </c>
      <c r="H306" s="21" t="s">
        <v>29</v>
      </c>
      <c r="I306" s="24" t="s">
        <v>29</v>
      </c>
    </row>
    <row r="307" spans="1:9" s="11" customFormat="1" ht="16.5" thickBot="1" thickTop="1">
      <c r="A307" s="149" t="s">
        <v>255</v>
      </c>
      <c r="B307" s="150"/>
      <c r="C307" s="150"/>
      <c r="D307" s="150"/>
      <c r="E307" s="150"/>
      <c r="F307" s="150"/>
      <c r="G307" s="150"/>
      <c r="H307" s="150"/>
      <c r="I307" s="151"/>
    </row>
    <row r="308" spans="1:9" ht="45" customHeight="1" thickTop="1">
      <c r="A308" s="172" t="s">
        <v>250</v>
      </c>
      <c r="B308" s="173"/>
      <c r="C308" s="144">
        <f>C309+C310+C313+C325+C326+C327+C328+C329+C330+C331+C332+C333+C334+C335+C336+C337+C338+C339+C340+C343+C344+C345+C346+C347+C348+C349+C350+C351+C352+C353+C354+C355+C356+C359+C358</f>
        <v>35845623.03</v>
      </c>
      <c r="D308" s="144">
        <f>D309+D310+D313+D325+D326+D327+D328+D329+D330+D331+D332+D333+D334+D335+D336+D337+D338+D339+D340+D343+D344+D345+D346+D347+D348+D349+D350+D351+D352+D353+D354+D355+D356+D359+D358</f>
        <v>35841577.03</v>
      </c>
      <c r="E308" s="144">
        <f>E309+E310+E313+E325+E326+E328+E330+E331+E332+E333+E336+E337+E338+E339+E340+E343+E344+E345+E346+E347+E348+E349+E350+E357+E358+E360+E351</f>
        <v>36075788.14</v>
      </c>
      <c r="F308" s="144">
        <f>F309+F310+F313+F325+F326+F327+F328+F329+F330+F331+F332+F333+F334+F335+F336+F337+F338+F339+F340+F343+F344+F345+F346+F347+F348+F349+F350+F351+F352+F353+F354+F355+F356+F357+F361+F358</f>
        <v>34370575.84</v>
      </c>
      <c r="G308" s="144">
        <f>G309+G310+G313+G325+G326+G327+G328+G329+G330+G331+G332+G333+G334+G335+G337+G338+G339+G340+G343+G344+G345+G346+G347+G348+G349+G350+G352+G357</f>
        <v>1324030.85</v>
      </c>
      <c r="H308" s="144">
        <f>H309+H310+H313+H325+H326+H327+H328+H329+H330+H331+H332+H333+H334+H335+H336+H337+H338+H339+H340+H343+H344+H345+H346+H347+H348+H349+H350+H351+H352+H353+H354+H355+H356+H357+H361+H358</f>
        <v>34369982.24000001</v>
      </c>
      <c r="I308" s="144">
        <f>I309+I310+I313+I325+I326+I327+I328+I329+I330+I331+I332+I333+I334+I335+I337+I338+I339+I340+I343+I344+I345+I346+I347+I348+I349+I350+I352+I357</f>
        <v>1324002.85</v>
      </c>
    </row>
    <row r="309" spans="1:9" ht="15">
      <c r="A309" s="12" t="s">
        <v>48</v>
      </c>
      <c r="B309" s="52" t="s">
        <v>31</v>
      </c>
      <c r="C309" s="41">
        <v>26800620</v>
      </c>
      <c r="D309" s="41">
        <v>26796574</v>
      </c>
      <c r="E309" s="14">
        <v>26553432.66</v>
      </c>
      <c r="F309" s="14">
        <v>26795295.45</v>
      </c>
      <c r="G309" s="42">
        <v>974326.0000000001</v>
      </c>
      <c r="H309" s="14">
        <v>26794701.85</v>
      </c>
      <c r="I309" s="43">
        <v>974298.0000000001</v>
      </c>
    </row>
    <row r="310" spans="1:9" ht="30">
      <c r="A310" s="12" t="s">
        <v>49</v>
      </c>
      <c r="B310" s="26" t="s">
        <v>139</v>
      </c>
      <c r="C310" s="41">
        <f>2142015+C311</f>
        <v>2276481</v>
      </c>
      <c r="D310" s="41">
        <f>2142015+D311</f>
        <v>2276481</v>
      </c>
      <c r="E310" s="14">
        <f>2062648.52+E311+E312</f>
        <v>2350587.52</v>
      </c>
      <c r="F310" s="14">
        <f>2142068.52+F311+F312</f>
        <v>2435259.52</v>
      </c>
      <c r="G310" s="42">
        <v>144707.85</v>
      </c>
      <c r="H310" s="14">
        <f>2142068.52+H311+H312</f>
        <v>2435259.52</v>
      </c>
      <c r="I310" s="42">
        <v>144707.85</v>
      </c>
    </row>
    <row r="311" spans="1:9" ht="30">
      <c r="A311" s="34"/>
      <c r="B311" s="20" t="s">
        <v>140</v>
      </c>
      <c r="C311" s="22">
        <v>134466</v>
      </c>
      <c r="D311" s="22">
        <v>134466</v>
      </c>
      <c r="E311" s="22">
        <v>134466</v>
      </c>
      <c r="F311" s="22">
        <v>134466</v>
      </c>
      <c r="G311" s="21"/>
      <c r="H311" s="22">
        <v>134466</v>
      </c>
      <c r="I311" s="24"/>
    </row>
    <row r="312" spans="1:9" ht="30">
      <c r="A312" s="34"/>
      <c r="B312" s="20" t="s">
        <v>141</v>
      </c>
      <c r="C312" s="20">
        <v>158725</v>
      </c>
      <c r="D312" s="22">
        <v>158725</v>
      </c>
      <c r="E312" s="22">
        <v>153473</v>
      </c>
      <c r="F312" s="22">
        <v>158725</v>
      </c>
      <c r="G312" s="21"/>
      <c r="H312" s="22">
        <v>158725</v>
      </c>
      <c r="I312" s="24"/>
    </row>
    <row r="313" spans="1:9" ht="15">
      <c r="A313" s="12" t="s">
        <v>50</v>
      </c>
      <c r="B313" s="27" t="s">
        <v>142</v>
      </c>
      <c r="C313" s="41">
        <f aca="true" t="shared" si="24" ref="C313:I313">C314+C315+C318+C319+C320+C321+C322+C323+C324</f>
        <v>1067426</v>
      </c>
      <c r="D313" s="41">
        <f t="shared" si="24"/>
        <v>1067426</v>
      </c>
      <c r="E313" s="41">
        <f t="shared" si="24"/>
        <v>1000073.1600000007</v>
      </c>
      <c r="F313" s="41">
        <f t="shared" si="24"/>
        <v>961002.0699999997</v>
      </c>
      <c r="G313" s="41">
        <f t="shared" si="24"/>
        <v>128810</v>
      </c>
      <c r="H313" s="41">
        <f t="shared" si="24"/>
        <v>961002.0699999997</v>
      </c>
      <c r="I313" s="41">
        <f t="shared" si="24"/>
        <v>128810</v>
      </c>
    </row>
    <row r="314" spans="1:9" ht="15">
      <c r="A314" s="55" t="s">
        <v>143</v>
      </c>
      <c r="B314" s="29" t="s">
        <v>0</v>
      </c>
      <c r="C314" s="41">
        <v>619250</v>
      </c>
      <c r="D314" s="41">
        <v>619250</v>
      </c>
      <c r="E314" s="41">
        <f>669413.770000001+23.7</f>
        <v>669437.4700000009</v>
      </c>
      <c r="F314" s="41">
        <f>641543.24</f>
        <v>641543.24</v>
      </c>
      <c r="G314" s="41">
        <v>79662</v>
      </c>
      <c r="H314" s="41">
        <f>641543.24</f>
        <v>641543.24</v>
      </c>
      <c r="I314" s="56">
        <v>79662</v>
      </c>
    </row>
    <row r="315" spans="1:9" ht="15">
      <c r="A315" s="55" t="s">
        <v>144</v>
      </c>
      <c r="B315" s="27" t="s">
        <v>87</v>
      </c>
      <c r="C315" s="41">
        <v>352487</v>
      </c>
      <c r="D315" s="41">
        <v>352487</v>
      </c>
      <c r="E315" s="41">
        <f>E316+E317</f>
        <v>264785.3299999998</v>
      </c>
      <c r="F315" s="41">
        <f>F316+F317</f>
        <v>243025.0399999997</v>
      </c>
      <c r="G315" s="41">
        <f>G316+G317</f>
        <v>45605</v>
      </c>
      <c r="H315" s="41">
        <f>H316+H317</f>
        <v>243025.0399999997</v>
      </c>
      <c r="I315" s="41">
        <f>I316+I317</f>
        <v>45605</v>
      </c>
    </row>
    <row r="316" spans="1:9" ht="15">
      <c r="A316" s="57" t="s">
        <v>145</v>
      </c>
      <c r="B316" s="58" t="s">
        <v>88</v>
      </c>
      <c r="C316" s="53" t="s">
        <v>29</v>
      </c>
      <c r="D316" s="53" t="s">
        <v>29</v>
      </c>
      <c r="E316" s="20">
        <v>146929.26</v>
      </c>
      <c r="F316" s="20">
        <v>145191.84999999995</v>
      </c>
      <c r="G316" s="20">
        <v>15333</v>
      </c>
      <c r="H316" s="20">
        <v>145191.84999999995</v>
      </c>
      <c r="I316" s="59">
        <v>15333</v>
      </c>
    </row>
    <row r="317" spans="1:9" ht="15">
      <c r="A317" s="57" t="s">
        <v>146</v>
      </c>
      <c r="B317" s="58" t="s">
        <v>63</v>
      </c>
      <c r="C317" s="53" t="s">
        <v>29</v>
      </c>
      <c r="D317" s="53" t="s">
        <v>29</v>
      </c>
      <c r="E317" s="20">
        <v>117856.06999999976</v>
      </c>
      <c r="F317" s="20">
        <v>97833.18999999975</v>
      </c>
      <c r="G317" s="20">
        <v>30272</v>
      </c>
      <c r="H317" s="20">
        <v>97833.18999999975</v>
      </c>
      <c r="I317" s="59">
        <v>30272</v>
      </c>
    </row>
    <row r="318" spans="1:9" ht="15">
      <c r="A318" s="55" t="s">
        <v>147</v>
      </c>
      <c r="B318" s="27" t="s">
        <v>148</v>
      </c>
      <c r="C318" s="53"/>
      <c r="D318" s="53"/>
      <c r="E318" s="20"/>
      <c r="F318" s="20"/>
      <c r="G318" s="20"/>
      <c r="H318" s="20"/>
      <c r="I318" s="59"/>
    </row>
    <row r="319" spans="1:9" ht="15">
      <c r="A319" s="55" t="s">
        <v>149</v>
      </c>
      <c r="B319" s="27" t="s">
        <v>150</v>
      </c>
      <c r="C319" s="53"/>
      <c r="D319" s="53"/>
      <c r="E319" s="41">
        <v>418.1</v>
      </c>
      <c r="F319" s="41">
        <v>457.65</v>
      </c>
      <c r="G319" s="41">
        <v>0</v>
      </c>
      <c r="H319" s="41">
        <v>457.65</v>
      </c>
      <c r="I319" s="59"/>
    </row>
    <row r="320" spans="1:9" ht="15">
      <c r="A320" s="55" t="s">
        <v>151</v>
      </c>
      <c r="B320" s="27" t="s">
        <v>152</v>
      </c>
      <c r="C320" s="77"/>
      <c r="D320" s="77"/>
      <c r="E320" s="77"/>
      <c r="F320" s="77"/>
      <c r="G320" s="77"/>
      <c r="H320" s="77"/>
      <c r="I320" s="70"/>
    </row>
    <row r="321" spans="1:9" ht="15">
      <c r="A321" s="55" t="s">
        <v>153</v>
      </c>
      <c r="B321" s="61" t="s">
        <v>154</v>
      </c>
      <c r="C321" s="77"/>
      <c r="D321" s="77"/>
      <c r="E321" s="77"/>
      <c r="F321" s="77"/>
      <c r="G321" s="77"/>
      <c r="H321" s="77"/>
      <c r="I321" s="70"/>
    </row>
    <row r="322" spans="1:9" ht="30">
      <c r="A322" s="55" t="s">
        <v>155</v>
      </c>
      <c r="B322" s="62" t="s">
        <v>156</v>
      </c>
      <c r="C322" s="77"/>
      <c r="D322" s="77"/>
      <c r="E322" s="77"/>
      <c r="F322" s="77"/>
      <c r="G322" s="77"/>
      <c r="H322" s="77"/>
      <c r="I322" s="70"/>
    </row>
    <row r="323" spans="1:9" ht="30">
      <c r="A323" s="55" t="s">
        <v>157</v>
      </c>
      <c r="B323" s="52" t="s">
        <v>89</v>
      </c>
      <c r="C323" s="77"/>
      <c r="D323" s="77"/>
      <c r="E323" s="41">
        <v>4081.660000000001</v>
      </c>
      <c r="F323" s="41">
        <v>4414.530000000001</v>
      </c>
      <c r="G323" s="41">
        <v>28</v>
      </c>
      <c r="H323" s="41">
        <v>4414.530000000001</v>
      </c>
      <c r="I323" s="70">
        <v>28</v>
      </c>
    </row>
    <row r="324" spans="1:9" ht="15">
      <c r="A324" s="55" t="s">
        <v>158</v>
      </c>
      <c r="B324" s="27" t="s">
        <v>59</v>
      </c>
      <c r="C324" s="41">
        <v>95689</v>
      </c>
      <c r="D324" s="41">
        <v>95689</v>
      </c>
      <c r="E324" s="77">
        <v>61350.59999999999</v>
      </c>
      <c r="F324" s="77">
        <v>71561.61</v>
      </c>
      <c r="G324" s="77">
        <v>3515</v>
      </c>
      <c r="H324" s="77">
        <v>71561.61</v>
      </c>
      <c r="I324" s="70">
        <v>3515</v>
      </c>
    </row>
    <row r="325" spans="1:9" ht="15">
      <c r="A325" s="12" t="s">
        <v>51</v>
      </c>
      <c r="B325" s="64" t="s">
        <v>159</v>
      </c>
      <c r="C325" s="14">
        <v>51581</v>
      </c>
      <c r="D325" s="14">
        <v>51581</v>
      </c>
      <c r="E325" s="15">
        <v>41058.61</v>
      </c>
      <c r="F325" s="15">
        <v>42809.23</v>
      </c>
      <c r="G325" s="17">
        <v>978</v>
      </c>
      <c r="H325" s="17">
        <v>42809.23</v>
      </c>
      <c r="I325" s="65">
        <v>978</v>
      </c>
    </row>
    <row r="326" spans="1:9" ht="15">
      <c r="A326" s="12" t="s">
        <v>52</v>
      </c>
      <c r="B326" s="52" t="s">
        <v>160</v>
      </c>
      <c r="C326" s="41">
        <v>1277343</v>
      </c>
      <c r="D326" s="41">
        <v>1277343</v>
      </c>
      <c r="E326" s="15">
        <v>1129369.69</v>
      </c>
      <c r="F326" s="15">
        <v>1214028.72</v>
      </c>
      <c r="G326" s="15">
        <v>52626</v>
      </c>
      <c r="H326" s="15">
        <v>1214028.72</v>
      </c>
      <c r="I326" s="67">
        <v>52626</v>
      </c>
    </row>
    <row r="327" spans="1:9" ht="15">
      <c r="A327" s="12" t="s">
        <v>86</v>
      </c>
      <c r="B327" s="64" t="s">
        <v>161</v>
      </c>
      <c r="C327" s="41"/>
      <c r="D327" s="14"/>
      <c r="E327" s="14"/>
      <c r="F327" s="14"/>
      <c r="G327" s="42"/>
      <c r="H327" s="14"/>
      <c r="I327" s="43"/>
    </row>
    <row r="328" spans="1:9" ht="30">
      <c r="A328" s="12" t="s">
        <v>53</v>
      </c>
      <c r="B328" s="64" t="s">
        <v>162</v>
      </c>
      <c r="C328" s="14">
        <v>1497</v>
      </c>
      <c r="D328" s="14">
        <v>1497</v>
      </c>
      <c r="E328" s="14">
        <v>1062.44</v>
      </c>
      <c r="F328" s="14">
        <v>1149.75</v>
      </c>
      <c r="G328" s="30">
        <v>20</v>
      </c>
      <c r="H328" s="30">
        <v>1149.75</v>
      </c>
      <c r="I328" s="78">
        <v>20</v>
      </c>
    </row>
    <row r="329" spans="1:9" ht="30">
      <c r="A329" s="12" t="s">
        <v>54</v>
      </c>
      <c r="B329" s="52" t="s">
        <v>163</v>
      </c>
      <c r="C329" s="41"/>
      <c r="D329" s="41"/>
      <c r="E329" s="14"/>
      <c r="F329" s="14"/>
      <c r="G329" s="42"/>
      <c r="H329" s="14"/>
      <c r="I329" s="43"/>
    </row>
    <row r="330" spans="1:9" ht="15">
      <c r="A330" s="12" t="s">
        <v>67</v>
      </c>
      <c r="B330" s="52" t="s">
        <v>164</v>
      </c>
      <c r="C330" s="41">
        <v>472</v>
      </c>
      <c r="D330" s="41">
        <v>472</v>
      </c>
      <c r="E330" s="14">
        <v>209.05</v>
      </c>
      <c r="F330" s="14">
        <v>189.05</v>
      </c>
      <c r="G330" s="42">
        <v>20</v>
      </c>
      <c r="H330" s="14">
        <v>189.05</v>
      </c>
      <c r="I330" s="43">
        <v>20</v>
      </c>
    </row>
    <row r="331" spans="1:9" ht="30">
      <c r="A331" s="12" t="s">
        <v>55</v>
      </c>
      <c r="B331" s="68" t="s">
        <v>165</v>
      </c>
      <c r="C331" s="41">
        <v>296690</v>
      </c>
      <c r="D331" s="41">
        <v>296690</v>
      </c>
      <c r="E331" s="14">
        <v>212684.88</v>
      </c>
      <c r="F331" s="14">
        <v>233802.02000000002</v>
      </c>
      <c r="G331" s="42">
        <v>1930</v>
      </c>
      <c r="H331" s="14">
        <v>233802.02000000002</v>
      </c>
      <c r="I331" s="43">
        <v>1930</v>
      </c>
    </row>
    <row r="332" spans="1:9" ht="30">
      <c r="A332" s="12" t="s">
        <v>56</v>
      </c>
      <c r="B332" s="68" t="s">
        <v>166</v>
      </c>
      <c r="C332" s="41">
        <v>69803</v>
      </c>
      <c r="D332" s="41">
        <v>69803</v>
      </c>
      <c r="E332" s="14">
        <v>37164.52</v>
      </c>
      <c r="F332" s="14">
        <v>41684.53</v>
      </c>
      <c r="G332" s="42">
        <v>1108</v>
      </c>
      <c r="H332" s="14">
        <v>41684.53</v>
      </c>
      <c r="I332" s="43">
        <v>1108</v>
      </c>
    </row>
    <row r="333" spans="1:9" ht="30">
      <c r="A333" s="12" t="s">
        <v>57</v>
      </c>
      <c r="B333" s="68" t="s">
        <v>167</v>
      </c>
      <c r="C333" s="41">
        <v>315086</v>
      </c>
      <c r="D333" s="41">
        <v>315086</v>
      </c>
      <c r="E333" s="14">
        <v>260068.93</v>
      </c>
      <c r="F333" s="14">
        <v>299204.28</v>
      </c>
      <c r="G333" s="42">
        <v>3088</v>
      </c>
      <c r="H333" s="14">
        <v>299204.28</v>
      </c>
      <c r="I333" s="43">
        <v>3088</v>
      </c>
    </row>
    <row r="334" spans="1:9" ht="30">
      <c r="A334" s="12" t="s">
        <v>61</v>
      </c>
      <c r="B334" s="52" t="s">
        <v>168</v>
      </c>
      <c r="C334" s="41"/>
      <c r="D334" s="14"/>
      <c r="E334" s="14"/>
      <c r="F334" s="14"/>
      <c r="G334" s="42"/>
      <c r="H334" s="14"/>
      <c r="I334" s="43"/>
    </row>
    <row r="335" spans="1:9" ht="45">
      <c r="A335" s="12" t="s">
        <v>64</v>
      </c>
      <c r="B335" s="52" t="s">
        <v>169</v>
      </c>
      <c r="C335" s="41"/>
      <c r="D335" s="14"/>
      <c r="E335" s="14"/>
      <c r="F335" s="14"/>
      <c r="G335" s="42"/>
      <c r="H335" s="14"/>
      <c r="I335" s="43"/>
    </row>
    <row r="336" spans="1:9" ht="15">
      <c r="A336" s="12" t="s">
        <v>73</v>
      </c>
      <c r="B336" s="69" t="s">
        <v>170</v>
      </c>
      <c r="C336" s="41">
        <f>F336</f>
        <v>42462.41</v>
      </c>
      <c r="D336" s="14">
        <f>C336</f>
        <v>42462.41</v>
      </c>
      <c r="E336" s="14">
        <v>31822.23</v>
      </c>
      <c r="F336" s="14">
        <v>42462.41</v>
      </c>
      <c r="G336" s="21"/>
      <c r="H336" s="14">
        <v>42462.41</v>
      </c>
      <c r="I336" s="24" t="s">
        <v>29</v>
      </c>
    </row>
    <row r="337" spans="1:9" ht="30.75" customHeight="1">
      <c r="A337" s="12" t="s">
        <v>74</v>
      </c>
      <c r="B337" s="69" t="s">
        <v>95</v>
      </c>
      <c r="C337" s="41">
        <f>F337</f>
        <v>177513.23</v>
      </c>
      <c r="D337" s="14">
        <f>C337</f>
        <v>177513.23</v>
      </c>
      <c r="E337" s="41">
        <v>176520.62</v>
      </c>
      <c r="F337" s="41">
        <f>177426.23+87</f>
        <v>177513.23</v>
      </c>
      <c r="G337" s="41">
        <v>0</v>
      </c>
      <c r="H337" s="41">
        <f>177426.23+87</f>
        <v>177513.23</v>
      </c>
      <c r="I337" s="70"/>
    </row>
    <row r="338" spans="1:9" ht="15">
      <c r="A338" s="12" t="s">
        <v>75</v>
      </c>
      <c r="B338" s="61" t="s">
        <v>171</v>
      </c>
      <c r="C338" s="41">
        <f>F338</f>
        <v>20349.86</v>
      </c>
      <c r="D338" s="14">
        <f>C338</f>
        <v>20349.86</v>
      </c>
      <c r="E338" s="77">
        <v>13796.68</v>
      </c>
      <c r="F338" s="77">
        <v>20349.86</v>
      </c>
      <c r="G338" s="77">
        <v>0</v>
      </c>
      <c r="H338" s="77">
        <v>20349.86</v>
      </c>
      <c r="I338" s="70"/>
    </row>
    <row r="339" spans="1:9" ht="15">
      <c r="A339" s="12" t="s">
        <v>80</v>
      </c>
      <c r="B339" s="52" t="s">
        <v>172</v>
      </c>
      <c r="C339" s="41">
        <v>68563</v>
      </c>
      <c r="D339" s="41">
        <v>68563</v>
      </c>
      <c r="E339" s="15">
        <v>61602.56</v>
      </c>
      <c r="F339" s="15">
        <v>70265.42</v>
      </c>
      <c r="G339" s="15">
        <v>0</v>
      </c>
      <c r="H339" s="15">
        <v>70265.42</v>
      </c>
      <c r="I339" s="24"/>
    </row>
    <row r="340" spans="1:9" ht="30">
      <c r="A340" s="12" t="s">
        <v>81</v>
      </c>
      <c r="B340" s="52" t="s">
        <v>173</v>
      </c>
      <c r="C340" s="41">
        <f aca="true" t="shared" si="25" ref="C340:I340">C341+C342</f>
        <v>174485.01</v>
      </c>
      <c r="D340" s="41">
        <f>D341+D342</f>
        <v>174485.01</v>
      </c>
      <c r="E340" s="41">
        <f>E341+E342</f>
        <v>168235.26</v>
      </c>
      <c r="F340" s="41">
        <f t="shared" si="25"/>
        <v>173682.01</v>
      </c>
      <c r="G340" s="41">
        <f t="shared" si="25"/>
        <v>803</v>
      </c>
      <c r="H340" s="41">
        <f t="shared" si="25"/>
        <v>173682.01</v>
      </c>
      <c r="I340" s="41">
        <f t="shared" si="25"/>
        <v>803</v>
      </c>
    </row>
    <row r="341" spans="1:9" ht="15">
      <c r="A341" s="12" t="s">
        <v>174</v>
      </c>
      <c r="B341" s="71" t="s">
        <v>175</v>
      </c>
      <c r="C341" s="41">
        <f>F341+G341</f>
        <v>83855.26</v>
      </c>
      <c r="D341" s="14">
        <f>C341</f>
        <v>83855.26</v>
      </c>
      <c r="E341" s="14">
        <v>80919.25</v>
      </c>
      <c r="F341" s="14">
        <v>83759.26</v>
      </c>
      <c r="G341" s="42">
        <v>96</v>
      </c>
      <c r="H341" s="14">
        <v>83759.26</v>
      </c>
      <c r="I341" s="43">
        <v>96</v>
      </c>
    </row>
    <row r="342" spans="1:9" ht="30">
      <c r="A342" s="12" t="s">
        <v>176</v>
      </c>
      <c r="B342" s="71" t="s">
        <v>177</v>
      </c>
      <c r="C342" s="41">
        <f>F342+G342</f>
        <v>90629.75</v>
      </c>
      <c r="D342" s="14">
        <f>C342</f>
        <v>90629.75</v>
      </c>
      <c r="E342" s="14">
        <v>87316.01</v>
      </c>
      <c r="F342" s="14">
        <v>89922.75</v>
      </c>
      <c r="G342" s="42">
        <v>707</v>
      </c>
      <c r="H342" s="14">
        <v>89922.75</v>
      </c>
      <c r="I342" s="43">
        <v>707</v>
      </c>
    </row>
    <row r="343" spans="1:9" ht="15">
      <c r="A343" s="12" t="s">
        <v>97</v>
      </c>
      <c r="B343" s="52" t="s">
        <v>178</v>
      </c>
      <c r="C343" s="41">
        <v>760</v>
      </c>
      <c r="D343" s="41">
        <v>760</v>
      </c>
      <c r="E343" s="14">
        <v>324.45</v>
      </c>
      <c r="F343" s="14">
        <v>324.45</v>
      </c>
      <c r="G343" s="42">
        <v>0</v>
      </c>
      <c r="H343" s="14">
        <v>324.45</v>
      </c>
      <c r="I343" s="24"/>
    </row>
    <row r="344" spans="1:9" ht="15">
      <c r="A344" s="12" t="s">
        <v>98</v>
      </c>
      <c r="B344" s="52" t="s">
        <v>179</v>
      </c>
      <c r="C344" s="41">
        <f>F344</f>
        <v>2900.28</v>
      </c>
      <c r="D344" s="14">
        <f aca="true" t="shared" si="26" ref="D344:D350">C344</f>
        <v>2900.28</v>
      </c>
      <c r="E344" s="14">
        <v>2371.45</v>
      </c>
      <c r="F344" s="14">
        <v>2900.28</v>
      </c>
      <c r="G344" s="42">
        <v>0</v>
      </c>
      <c r="H344" s="14">
        <v>2900.28</v>
      </c>
      <c r="I344" s="24"/>
    </row>
    <row r="345" spans="1:9" ht="45">
      <c r="A345" s="12" t="s">
        <v>99</v>
      </c>
      <c r="B345" s="52" t="s">
        <v>180</v>
      </c>
      <c r="C345" s="41">
        <f aca="true" t="shared" si="27" ref="C345:C350">F345+G345</f>
        <v>108982.7</v>
      </c>
      <c r="D345" s="14">
        <f t="shared" si="26"/>
        <v>108982.7</v>
      </c>
      <c r="E345" s="14">
        <v>107817.86</v>
      </c>
      <c r="F345" s="42">
        <v>98793.7</v>
      </c>
      <c r="G345" s="14">
        <v>10189</v>
      </c>
      <c r="H345" s="42">
        <v>98793.7</v>
      </c>
      <c r="I345" s="66">
        <v>10189</v>
      </c>
    </row>
    <row r="346" spans="1:9" ht="78" customHeight="1">
      <c r="A346" s="12" t="s">
        <v>100</v>
      </c>
      <c r="B346" s="52" t="s">
        <v>181</v>
      </c>
      <c r="C346" s="41">
        <f t="shared" si="27"/>
        <v>1717180.87</v>
      </c>
      <c r="D346" s="14">
        <f t="shared" si="26"/>
        <v>1717180.87</v>
      </c>
      <c r="E346" s="14">
        <v>1642070.49</v>
      </c>
      <c r="F346" s="42">
        <v>1717180.87</v>
      </c>
      <c r="G346" s="42">
        <v>0</v>
      </c>
      <c r="H346" s="42">
        <v>1717180.87</v>
      </c>
      <c r="I346" s="24"/>
    </row>
    <row r="347" spans="1:9" ht="30">
      <c r="A347" s="12" t="s">
        <v>101</v>
      </c>
      <c r="B347" s="52" t="s">
        <v>182</v>
      </c>
      <c r="C347" s="41">
        <f t="shared" si="27"/>
        <v>19319.86</v>
      </c>
      <c r="D347" s="14">
        <f t="shared" si="26"/>
        <v>19319.86</v>
      </c>
      <c r="E347" s="14">
        <v>16248.19</v>
      </c>
      <c r="F347" s="42">
        <v>16333.86</v>
      </c>
      <c r="G347" s="14">
        <v>2986</v>
      </c>
      <c r="H347" s="42">
        <v>16333.86</v>
      </c>
      <c r="I347" s="66">
        <v>2986</v>
      </c>
    </row>
    <row r="348" spans="1:9" ht="45">
      <c r="A348" s="12" t="s">
        <v>102</v>
      </c>
      <c r="B348" s="52" t="s">
        <v>183</v>
      </c>
      <c r="C348" s="41">
        <f t="shared" si="27"/>
        <v>4232.95</v>
      </c>
      <c r="D348" s="14">
        <f t="shared" si="26"/>
        <v>4232.95</v>
      </c>
      <c r="E348" s="14">
        <v>3743.89</v>
      </c>
      <c r="F348" s="42">
        <v>4232.95</v>
      </c>
      <c r="G348" s="42">
        <v>0</v>
      </c>
      <c r="H348" s="42">
        <v>4232.95</v>
      </c>
      <c r="I348" s="24"/>
    </row>
    <row r="349" spans="1:9" ht="45">
      <c r="A349" s="12" t="s">
        <v>103</v>
      </c>
      <c r="B349" s="52" t="s">
        <v>184</v>
      </c>
      <c r="C349" s="41">
        <f t="shared" si="27"/>
        <v>702.78</v>
      </c>
      <c r="D349" s="14">
        <f t="shared" si="26"/>
        <v>702.78</v>
      </c>
      <c r="E349" s="14">
        <v>702.78</v>
      </c>
      <c r="F349" s="14">
        <v>668.78</v>
      </c>
      <c r="G349" s="42">
        <v>34</v>
      </c>
      <c r="H349" s="14">
        <v>668.78</v>
      </c>
      <c r="I349" s="43">
        <v>34</v>
      </c>
    </row>
    <row r="350" spans="1:9" ht="30">
      <c r="A350" s="12" t="s">
        <v>104</v>
      </c>
      <c r="B350" s="52" t="s">
        <v>185</v>
      </c>
      <c r="C350" s="41">
        <f t="shared" si="27"/>
        <v>16893.28</v>
      </c>
      <c r="D350" s="14">
        <f t="shared" si="26"/>
        <v>16893.28</v>
      </c>
      <c r="E350" s="14">
        <v>13006.23</v>
      </c>
      <c r="F350" s="42">
        <v>14692.28</v>
      </c>
      <c r="G350" s="14">
        <v>2201</v>
      </c>
      <c r="H350" s="42">
        <v>14692.28</v>
      </c>
      <c r="I350" s="66">
        <v>2201</v>
      </c>
    </row>
    <row r="351" spans="1:9" ht="15">
      <c r="A351" s="12" t="s">
        <v>105</v>
      </c>
      <c r="B351" s="52" t="s">
        <v>186</v>
      </c>
      <c r="C351" s="20"/>
      <c r="D351" s="22"/>
      <c r="E351" s="14">
        <v>3198.78</v>
      </c>
      <c r="F351" s="14">
        <v>6151.5</v>
      </c>
      <c r="G351" s="42" t="s">
        <v>29</v>
      </c>
      <c r="H351" s="14">
        <v>6151.5</v>
      </c>
      <c r="I351" s="24" t="s">
        <v>29</v>
      </c>
    </row>
    <row r="352" spans="1:9" ht="30">
      <c r="A352" s="12" t="s">
        <v>106</v>
      </c>
      <c r="B352" s="52" t="s">
        <v>187</v>
      </c>
      <c r="C352" s="20"/>
      <c r="D352" s="22"/>
      <c r="E352" s="22"/>
      <c r="F352" s="22"/>
      <c r="G352" s="21"/>
      <c r="H352" s="22"/>
      <c r="I352" s="24"/>
    </row>
    <row r="353" spans="1:9" ht="105" hidden="1">
      <c r="A353" s="12" t="s">
        <v>188</v>
      </c>
      <c r="B353" s="52" t="s">
        <v>189</v>
      </c>
      <c r="C353" s="41"/>
      <c r="D353" s="14"/>
      <c r="E353" s="14"/>
      <c r="F353" s="14"/>
      <c r="G353" s="21" t="s">
        <v>29</v>
      </c>
      <c r="H353" s="14"/>
      <c r="I353" s="24" t="s">
        <v>29</v>
      </c>
    </row>
    <row r="354" spans="1:9" ht="75" hidden="1">
      <c r="A354" s="12" t="s">
        <v>190</v>
      </c>
      <c r="B354" s="52" t="s">
        <v>191</v>
      </c>
      <c r="C354" s="41"/>
      <c r="D354" s="14"/>
      <c r="E354" s="14"/>
      <c r="F354" s="14"/>
      <c r="G354" s="21" t="s">
        <v>29</v>
      </c>
      <c r="H354" s="14"/>
      <c r="I354" s="24" t="s">
        <v>29</v>
      </c>
    </row>
    <row r="355" spans="1:9" ht="15" hidden="1">
      <c r="A355" s="12" t="s">
        <v>192</v>
      </c>
      <c r="B355" s="52" t="s">
        <v>193</v>
      </c>
      <c r="C355" s="41"/>
      <c r="D355" s="14"/>
      <c r="E355" s="14"/>
      <c r="F355" s="14"/>
      <c r="G355" s="21" t="s">
        <v>29</v>
      </c>
      <c r="H355" s="14"/>
      <c r="I355" s="24" t="s">
        <v>29</v>
      </c>
    </row>
    <row r="356" spans="1:9" ht="45" hidden="1">
      <c r="A356" s="12" t="s">
        <v>194</v>
      </c>
      <c r="B356" s="52" t="s">
        <v>195</v>
      </c>
      <c r="C356" s="41"/>
      <c r="D356" s="14"/>
      <c r="E356" s="14"/>
      <c r="F356" s="14"/>
      <c r="G356" s="21" t="s">
        <v>29</v>
      </c>
      <c r="H356" s="14"/>
      <c r="I356" s="24" t="s">
        <v>29</v>
      </c>
    </row>
    <row r="357" spans="1:9" ht="45">
      <c r="A357" s="12" t="s">
        <v>196</v>
      </c>
      <c r="B357" s="52" t="s">
        <v>197</v>
      </c>
      <c r="C357" s="21" t="s">
        <v>29</v>
      </c>
      <c r="D357" s="21" t="s">
        <v>29</v>
      </c>
      <c r="E357" s="14">
        <f>840.39+1906.56+829.74+1906.56</f>
        <v>5483.25</v>
      </c>
      <c r="F357" s="14">
        <f>616.22-24.4</f>
        <v>591.82</v>
      </c>
      <c r="G357" s="43">
        <f>204</f>
        <v>204</v>
      </c>
      <c r="H357" s="14">
        <f>616.22-24.4</f>
        <v>591.82</v>
      </c>
      <c r="I357" s="43">
        <f>204</f>
        <v>204</v>
      </c>
    </row>
    <row r="358" spans="1:9" ht="31.5" customHeight="1">
      <c r="A358" s="12"/>
      <c r="B358" s="52" t="s">
        <v>235</v>
      </c>
      <c r="C358" s="14">
        <f>F358</f>
        <v>7.8</v>
      </c>
      <c r="D358" s="14">
        <f>C358</f>
        <v>7.8</v>
      </c>
      <c r="E358" s="14">
        <v>5.1</v>
      </c>
      <c r="F358" s="14">
        <v>7.8</v>
      </c>
      <c r="G358" s="42"/>
      <c r="H358" s="14">
        <v>7.8</v>
      </c>
      <c r="I358" s="43"/>
    </row>
    <row r="359" spans="1:9" ht="15">
      <c r="A359" s="12" t="s">
        <v>198</v>
      </c>
      <c r="B359" s="46" t="s">
        <v>66</v>
      </c>
      <c r="C359" s="14">
        <v>1334270</v>
      </c>
      <c r="D359" s="14">
        <v>1334270</v>
      </c>
      <c r="E359" s="21" t="s">
        <v>29</v>
      </c>
      <c r="F359" s="21" t="s">
        <v>29</v>
      </c>
      <c r="G359" s="21" t="s">
        <v>29</v>
      </c>
      <c r="H359" s="21" t="s">
        <v>29</v>
      </c>
      <c r="I359" s="24" t="s">
        <v>29</v>
      </c>
    </row>
    <row r="360" spans="1:9" ht="15">
      <c r="A360" s="168" t="s">
        <v>135</v>
      </c>
      <c r="B360" s="169"/>
      <c r="C360" s="21" t="s">
        <v>29</v>
      </c>
      <c r="D360" s="21" t="s">
        <v>29</v>
      </c>
      <c r="E360" s="50">
        <v>2243126.86</v>
      </c>
      <c r="F360" s="21" t="s">
        <v>29</v>
      </c>
      <c r="G360" s="21" t="s">
        <v>29</v>
      </c>
      <c r="H360" s="21" t="s">
        <v>29</v>
      </c>
      <c r="I360" s="24" t="s">
        <v>29</v>
      </c>
    </row>
    <row r="361" spans="1:9" ht="15">
      <c r="A361" s="168" t="s">
        <v>32</v>
      </c>
      <c r="B361" s="169"/>
      <c r="C361" s="21" t="s">
        <v>29</v>
      </c>
      <c r="D361" s="21" t="s">
        <v>29</v>
      </c>
      <c r="E361" s="21" t="s">
        <v>29</v>
      </c>
      <c r="F361" s="21"/>
      <c r="G361" s="21" t="s">
        <v>29</v>
      </c>
      <c r="H361" s="21"/>
      <c r="I361" s="24" t="s">
        <v>29</v>
      </c>
    </row>
    <row r="362" spans="1:9" ht="15.75" thickBot="1">
      <c r="A362" s="174" t="s">
        <v>40</v>
      </c>
      <c r="B362" s="175"/>
      <c r="C362" s="72" t="s">
        <v>29</v>
      </c>
      <c r="D362" s="72" t="s">
        <v>29</v>
      </c>
      <c r="E362" s="72"/>
      <c r="F362" s="72" t="s">
        <v>29</v>
      </c>
      <c r="G362" s="72" t="s">
        <v>29</v>
      </c>
      <c r="H362" s="72" t="s">
        <v>29</v>
      </c>
      <c r="I362" s="74" t="s">
        <v>29</v>
      </c>
    </row>
    <row r="363" spans="1:9" s="11" customFormat="1" ht="16.5" thickBot="1" thickTop="1">
      <c r="A363" s="149" t="s">
        <v>254</v>
      </c>
      <c r="B363" s="150"/>
      <c r="C363" s="150"/>
      <c r="D363" s="150"/>
      <c r="E363" s="150"/>
      <c r="F363" s="150"/>
      <c r="G363" s="150"/>
      <c r="H363" s="150"/>
      <c r="I363" s="151"/>
    </row>
    <row r="364" spans="1:9" ht="52.5" customHeight="1" thickTop="1">
      <c r="A364" s="166" t="s">
        <v>248</v>
      </c>
      <c r="B364" s="167"/>
      <c r="C364" s="140">
        <f>C365+C366+C368+C370+C371+C372+C374+C375+C376+C377+C378+C379+C380+C381+C382+C383+C388+C390+C391+C392+C393+C394+C395+C397+C400+C401+C404</f>
        <v>93442645.28000002</v>
      </c>
      <c r="D364" s="140">
        <f>D365+D366+D368+D370+D371+D372+D374+D375+D376+D377+D378+D379+D380+D381+D382+D383+D388+D390+D391+D392+D393+D394+D395+D397+D400+D401+D404</f>
        <v>93192702.47568147</v>
      </c>
      <c r="E364" s="140">
        <f>E365+E366+E368+E370+E371+E372+E374+E375+E376+E377+E378+E379+E380+E381+E382+E383+E388+E390+E391+E392+E393+E394+E395+E397+E401+E405+E407</f>
        <v>104995743.33999999</v>
      </c>
      <c r="F364" s="140">
        <f>F365+F366+F370+F372+F374+F375+F376+F377+F378+F379+F380+F381+F382+F383+F388+F390+F391+F392+F393+F394+F395+F397+F400+F401</f>
        <v>94640493.31999996</v>
      </c>
      <c r="G364" s="140">
        <f>G365+G366+G388+G392+G393+G397+G406</f>
        <v>1732674.5500000007</v>
      </c>
      <c r="H364" s="140">
        <f>H365+H366+H370+H372+H374+H375+H376+H377+H378+H379+H380+H381+H382+H383+H388+H390+H391+H392+H393+H394+H395+H397+H400+H401</f>
        <v>94638535.91999996</v>
      </c>
      <c r="I364" s="140">
        <f>I365+I366+I388+I392+I393+I397+I406</f>
        <v>1732674.5500000007</v>
      </c>
    </row>
    <row r="365" spans="1:9" ht="15">
      <c r="A365" s="12" t="s">
        <v>20</v>
      </c>
      <c r="B365" s="13" t="s">
        <v>23</v>
      </c>
      <c r="C365" s="14">
        <v>26923381</v>
      </c>
      <c r="D365" s="14">
        <v>27075489.266649246</v>
      </c>
      <c r="E365" s="14">
        <v>26186639.17</v>
      </c>
      <c r="F365" s="14">
        <v>27049419.779999997</v>
      </c>
      <c r="G365" s="30">
        <v>1505555.7000000007</v>
      </c>
      <c r="H365" s="30">
        <v>27049419.779999997</v>
      </c>
      <c r="I365" s="78">
        <v>1505555.7000000007</v>
      </c>
    </row>
    <row r="366" spans="1:9" ht="30">
      <c r="A366" s="12" t="s">
        <v>18</v>
      </c>
      <c r="B366" s="19" t="s">
        <v>34</v>
      </c>
      <c r="C366" s="14">
        <v>98053</v>
      </c>
      <c r="D366" s="14">
        <v>98053</v>
      </c>
      <c r="E366" s="14">
        <v>273005.7</v>
      </c>
      <c r="F366" s="14">
        <v>267029.58000000025</v>
      </c>
      <c r="G366" s="30">
        <v>59027.75</v>
      </c>
      <c r="H366" s="30">
        <v>267029.58000000025</v>
      </c>
      <c r="I366" s="78">
        <v>59027.75</v>
      </c>
    </row>
    <row r="367" spans="1:9" ht="30">
      <c r="A367" s="12"/>
      <c r="B367" s="20" t="s">
        <v>108</v>
      </c>
      <c r="C367" s="14"/>
      <c r="D367" s="21">
        <v>0</v>
      </c>
      <c r="E367" s="14">
        <v>135410.79</v>
      </c>
      <c r="F367" s="14">
        <v>128063.37000000024</v>
      </c>
      <c r="G367" s="30">
        <v>29806.699999999997</v>
      </c>
      <c r="H367" s="30">
        <v>128063.37000000024</v>
      </c>
      <c r="I367" s="78">
        <v>29806.699999999997</v>
      </c>
    </row>
    <row r="368" spans="1:9" ht="30">
      <c r="A368" s="12" t="s">
        <v>19</v>
      </c>
      <c r="B368" s="19" t="s">
        <v>109</v>
      </c>
      <c r="C368" s="14">
        <v>129975</v>
      </c>
      <c r="D368" s="14">
        <v>129975</v>
      </c>
      <c r="E368" s="14">
        <v>129975</v>
      </c>
      <c r="F368" s="21" t="s">
        <v>29</v>
      </c>
      <c r="G368" s="21" t="s">
        <v>29</v>
      </c>
      <c r="H368" s="21" t="s">
        <v>29</v>
      </c>
      <c r="I368" s="24" t="s">
        <v>29</v>
      </c>
    </row>
    <row r="369" spans="1:9" ht="45">
      <c r="A369" s="12" t="s">
        <v>28</v>
      </c>
      <c r="B369" s="19" t="s">
        <v>110</v>
      </c>
      <c r="C369" s="21" t="s">
        <v>29</v>
      </c>
      <c r="D369" s="21" t="s">
        <v>29</v>
      </c>
      <c r="E369" s="21" t="s">
        <v>29</v>
      </c>
      <c r="F369" s="21"/>
      <c r="G369" s="21" t="s">
        <v>29</v>
      </c>
      <c r="H369" s="21"/>
      <c r="I369" s="24" t="s">
        <v>29</v>
      </c>
    </row>
    <row r="370" spans="1:9" ht="45">
      <c r="A370" s="12" t="s">
        <v>26</v>
      </c>
      <c r="B370" s="19" t="s">
        <v>65</v>
      </c>
      <c r="C370" s="14">
        <v>17173</v>
      </c>
      <c r="D370" s="14">
        <v>17173</v>
      </c>
      <c r="E370" s="14">
        <v>17173.42</v>
      </c>
      <c r="F370" s="21"/>
      <c r="G370" s="21" t="s">
        <v>29</v>
      </c>
      <c r="H370" s="21"/>
      <c r="I370" s="24" t="s">
        <v>29</v>
      </c>
    </row>
    <row r="371" spans="1:9" ht="30">
      <c r="A371" s="12" t="s">
        <v>27</v>
      </c>
      <c r="B371" s="25" t="s">
        <v>111</v>
      </c>
      <c r="C371" s="14">
        <v>781124</v>
      </c>
      <c r="D371" s="14">
        <v>781124</v>
      </c>
      <c r="E371" s="14">
        <v>724562.46</v>
      </c>
      <c r="F371" s="21" t="s">
        <v>29</v>
      </c>
      <c r="G371" s="21" t="s">
        <v>29</v>
      </c>
      <c r="H371" s="21" t="s">
        <v>29</v>
      </c>
      <c r="I371" s="24" t="s">
        <v>29</v>
      </c>
    </row>
    <row r="372" spans="1:9" ht="30">
      <c r="A372" s="12" t="s">
        <v>3</v>
      </c>
      <c r="B372" s="25" t="s">
        <v>112</v>
      </c>
      <c r="C372" s="14"/>
      <c r="D372" s="14"/>
      <c r="E372" s="14"/>
      <c r="F372" s="14"/>
      <c r="G372" s="21" t="s">
        <v>29</v>
      </c>
      <c r="H372" s="14"/>
      <c r="I372" s="24" t="s">
        <v>29</v>
      </c>
    </row>
    <row r="373" spans="1:9" ht="30">
      <c r="A373" s="12" t="s">
        <v>4</v>
      </c>
      <c r="B373" s="26" t="s">
        <v>113</v>
      </c>
      <c r="C373" s="21" t="s">
        <v>29</v>
      </c>
      <c r="D373" s="21" t="s">
        <v>29</v>
      </c>
      <c r="E373" s="21" t="s">
        <v>29</v>
      </c>
      <c r="F373" s="14"/>
      <c r="G373" s="21" t="s">
        <v>29</v>
      </c>
      <c r="H373" s="14"/>
      <c r="I373" s="24" t="s">
        <v>29</v>
      </c>
    </row>
    <row r="374" spans="1:9" ht="15">
      <c r="A374" s="12" t="s">
        <v>5</v>
      </c>
      <c r="B374" s="27" t="s">
        <v>114</v>
      </c>
      <c r="C374" s="21"/>
      <c r="D374" s="21"/>
      <c r="E374" s="21"/>
      <c r="F374" s="14"/>
      <c r="G374" s="21" t="s">
        <v>29</v>
      </c>
      <c r="H374" s="14"/>
      <c r="I374" s="24" t="s">
        <v>29</v>
      </c>
    </row>
    <row r="375" spans="1:9" ht="15">
      <c r="A375" s="12" t="s">
        <v>7</v>
      </c>
      <c r="B375" s="28" t="s">
        <v>115</v>
      </c>
      <c r="C375" s="42">
        <v>1033258.4099999999</v>
      </c>
      <c r="D375" s="42">
        <v>1033258.4099999999</v>
      </c>
      <c r="E375" s="42">
        <v>1033258.4099999999</v>
      </c>
      <c r="F375" s="14">
        <v>1033258.4099999999</v>
      </c>
      <c r="G375" s="21"/>
      <c r="H375" s="14">
        <v>1033258.4099999999</v>
      </c>
      <c r="I375" s="24" t="s">
        <v>29</v>
      </c>
    </row>
    <row r="376" spans="1:9" ht="15">
      <c r="A376" s="12" t="s">
        <v>8</v>
      </c>
      <c r="B376" s="27" t="s">
        <v>116</v>
      </c>
      <c r="C376" s="22"/>
      <c r="D376" s="21"/>
      <c r="E376" s="21"/>
      <c r="F376" s="14"/>
      <c r="G376" s="21" t="s">
        <v>29</v>
      </c>
      <c r="H376" s="14"/>
      <c r="I376" s="24" t="s">
        <v>29</v>
      </c>
    </row>
    <row r="377" spans="1:9" ht="30">
      <c r="A377" s="12" t="s">
        <v>35</v>
      </c>
      <c r="B377" s="26" t="s">
        <v>117</v>
      </c>
      <c r="C377" s="14">
        <v>12427788.840000013</v>
      </c>
      <c r="D377" s="14">
        <v>12427788.840000013</v>
      </c>
      <c r="E377" s="14">
        <v>12373692.639999997</v>
      </c>
      <c r="F377" s="14">
        <v>12427788.840000013</v>
      </c>
      <c r="G377" s="21"/>
      <c r="H377" s="14">
        <v>12427788.840000013</v>
      </c>
      <c r="I377" s="24" t="s">
        <v>29</v>
      </c>
    </row>
    <row r="378" spans="1:9" ht="30">
      <c r="A378" s="12" t="s">
        <v>37</v>
      </c>
      <c r="B378" s="26" t="s">
        <v>118</v>
      </c>
      <c r="C378" s="14">
        <v>1061848</v>
      </c>
      <c r="D378" s="14">
        <v>1061848</v>
      </c>
      <c r="E378" s="14">
        <v>1041715</v>
      </c>
      <c r="F378" s="14">
        <v>1061848</v>
      </c>
      <c r="G378" s="21"/>
      <c r="H378" s="14">
        <v>1061848</v>
      </c>
      <c r="I378" s="24" t="s">
        <v>29</v>
      </c>
    </row>
    <row r="379" spans="1:9" ht="45">
      <c r="A379" s="12" t="s">
        <v>38</v>
      </c>
      <c r="B379" s="26" t="s">
        <v>119</v>
      </c>
      <c r="C379" s="14">
        <v>39661.05</v>
      </c>
      <c r="D379" s="14">
        <v>39661.05</v>
      </c>
      <c r="E379" s="14">
        <v>39661.05</v>
      </c>
      <c r="F379" s="14">
        <v>39661.05</v>
      </c>
      <c r="G379" s="21"/>
      <c r="H379" s="14">
        <v>39661.05</v>
      </c>
      <c r="I379" s="24" t="s">
        <v>29</v>
      </c>
    </row>
    <row r="380" spans="1:9" ht="30">
      <c r="A380" s="12" t="s">
        <v>39</v>
      </c>
      <c r="B380" s="26" t="s">
        <v>120</v>
      </c>
      <c r="C380" s="14">
        <v>2459329.5300000007</v>
      </c>
      <c r="D380" s="14">
        <v>2459329.5300000007</v>
      </c>
      <c r="E380" s="14">
        <v>2209211.87</v>
      </c>
      <c r="F380" s="14">
        <v>2459329.5300000007</v>
      </c>
      <c r="G380" s="21"/>
      <c r="H380" s="14">
        <v>2459329.5300000007</v>
      </c>
      <c r="I380" s="24" t="s">
        <v>29</v>
      </c>
    </row>
    <row r="381" spans="1:9" ht="45.75" customHeight="1">
      <c r="A381" s="12" t="s">
        <v>43</v>
      </c>
      <c r="B381" s="26" t="s">
        <v>121</v>
      </c>
      <c r="C381" s="14">
        <v>583683.4500000001</v>
      </c>
      <c r="D381" s="14">
        <v>583683.4500000001</v>
      </c>
      <c r="E381" s="14">
        <v>558689.6999999998</v>
      </c>
      <c r="F381" s="14">
        <v>583683.4500000001</v>
      </c>
      <c r="G381" s="42"/>
      <c r="H381" s="14">
        <v>583683.4500000001</v>
      </c>
      <c r="I381" s="24" t="s">
        <v>29</v>
      </c>
    </row>
    <row r="382" spans="1:9" ht="32.25" customHeight="1">
      <c r="A382" s="12" t="s">
        <v>58</v>
      </c>
      <c r="B382" s="26" t="s">
        <v>47</v>
      </c>
      <c r="C382" s="14">
        <v>3208873</v>
      </c>
      <c r="D382" s="30">
        <v>3221263.178064476</v>
      </c>
      <c r="E382" s="30">
        <v>2954586.320000001</v>
      </c>
      <c r="F382" s="30">
        <v>3222833.66</v>
      </c>
      <c r="G382" s="75"/>
      <c r="H382" s="30">
        <v>3222833.66</v>
      </c>
      <c r="I382" s="32" t="s">
        <v>29</v>
      </c>
    </row>
    <row r="383" spans="1:9" ht="15">
      <c r="A383" s="12" t="s">
        <v>60</v>
      </c>
      <c r="B383" s="33" t="s">
        <v>6</v>
      </c>
      <c r="C383" s="14">
        <f>C384+C385+C386+C387</f>
        <v>742457</v>
      </c>
      <c r="D383" s="14">
        <f>D384+D385+D386+D387</f>
        <v>742328.3335483859</v>
      </c>
      <c r="E383" s="14">
        <f>E384+E385+E386+E387</f>
        <v>679310.6300000001</v>
      </c>
      <c r="F383" s="14">
        <f>F384+F385+F386+F387</f>
        <v>740470.37</v>
      </c>
      <c r="G383" s="21" t="s">
        <v>29</v>
      </c>
      <c r="H383" s="14">
        <f>H384+H385+H386+H387</f>
        <v>740470.37</v>
      </c>
      <c r="I383" s="24" t="s">
        <v>29</v>
      </c>
    </row>
    <row r="384" spans="1:9" ht="30">
      <c r="A384" s="34" t="s">
        <v>208</v>
      </c>
      <c r="B384" s="20" t="s">
        <v>41</v>
      </c>
      <c r="C384" s="22">
        <v>10287</v>
      </c>
      <c r="D384" s="22">
        <v>10287.359999999999</v>
      </c>
      <c r="E384" s="22">
        <v>9430.080000000002</v>
      </c>
      <c r="F384" s="22">
        <v>9430.080000000002</v>
      </c>
      <c r="G384" s="21"/>
      <c r="H384" s="22">
        <v>9430.080000000002</v>
      </c>
      <c r="I384" s="24"/>
    </row>
    <row r="385" spans="1:9" ht="30">
      <c r="A385" s="34" t="s">
        <v>209</v>
      </c>
      <c r="B385" s="20" t="s">
        <v>33</v>
      </c>
      <c r="C385" s="22">
        <v>476256</v>
      </c>
      <c r="D385" s="22">
        <v>475466.6699999999</v>
      </c>
      <c r="E385" s="22">
        <v>436241.59</v>
      </c>
      <c r="F385" s="22">
        <v>476104.3</v>
      </c>
      <c r="G385" s="21"/>
      <c r="H385" s="22">
        <v>476104.3</v>
      </c>
      <c r="I385" s="24"/>
    </row>
    <row r="386" spans="1:9" ht="30">
      <c r="A386" s="34" t="s">
        <v>210</v>
      </c>
      <c r="B386" s="20" t="s">
        <v>1</v>
      </c>
      <c r="C386" s="22">
        <v>185531</v>
      </c>
      <c r="D386" s="22">
        <v>186605.793548386</v>
      </c>
      <c r="E386" s="22">
        <v>171472.69000000006</v>
      </c>
      <c r="F386" s="22">
        <v>187068.77</v>
      </c>
      <c r="G386" s="21"/>
      <c r="H386" s="22">
        <v>187068.77</v>
      </c>
      <c r="I386" s="24"/>
    </row>
    <row r="387" spans="1:9" ht="15">
      <c r="A387" s="34" t="s">
        <v>211</v>
      </c>
      <c r="B387" s="22" t="s">
        <v>25</v>
      </c>
      <c r="C387" s="22">
        <v>70383</v>
      </c>
      <c r="D387" s="22">
        <v>69968.50999999997</v>
      </c>
      <c r="E387" s="22">
        <v>62166.270000000004</v>
      </c>
      <c r="F387" s="22">
        <v>67867.21999999999</v>
      </c>
      <c r="G387" s="21"/>
      <c r="H387" s="22">
        <v>67867.21999999999</v>
      </c>
      <c r="I387" s="24"/>
    </row>
    <row r="388" spans="1:9" ht="15">
      <c r="A388" s="35" t="s">
        <v>62</v>
      </c>
      <c r="B388" s="26" t="s">
        <v>2</v>
      </c>
      <c r="C388" s="19">
        <v>2867378</v>
      </c>
      <c r="D388" s="19">
        <v>2867378</v>
      </c>
      <c r="E388" s="36">
        <v>5958567.8100000005</v>
      </c>
      <c r="F388" s="19">
        <v>6234660.079999998</v>
      </c>
      <c r="G388" s="21">
        <v>163888.55</v>
      </c>
      <c r="H388" s="19">
        <v>6234660.079999998</v>
      </c>
      <c r="I388" s="24">
        <v>163888.55</v>
      </c>
    </row>
    <row r="389" spans="1:9" ht="45">
      <c r="A389" s="38"/>
      <c r="B389" s="20" t="s">
        <v>126</v>
      </c>
      <c r="C389" s="39"/>
      <c r="D389" s="22">
        <v>0</v>
      </c>
      <c r="E389" s="22">
        <v>3266738.6399999997</v>
      </c>
      <c r="F389" s="39">
        <v>3456403.8299999977</v>
      </c>
      <c r="G389" s="21">
        <v>90</v>
      </c>
      <c r="H389" s="39">
        <v>3456403.8299999977</v>
      </c>
      <c r="I389" s="24">
        <v>90</v>
      </c>
    </row>
    <row r="390" spans="1:9" ht="30">
      <c r="A390" s="35" t="s">
        <v>78</v>
      </c>
      <c r="B390" s="19" t="s">
        <v>12</v>
      </c>
      <c r="C390" s="41">
        <v>19836128</v>
      </c>
      <c r="D390" s="14">
        <v>20070386.26741934</v>
      </c>
      <c r="E390" s="14">
        <v>18280278.689999998</v>
      </c>
      <c r="F390" s="14">
        <v>19935995.159999963</v>
      </c>
      <c r="G390" s="42"/>
      <c r="H390" s="14">
        <v>19935995.159999963</v>
      </c>
      <c r="I390" s="43"/>
    </row>
    <row r="391" spans="1:9" ht="15">
      <c r="A391" s="35" t="s">
        <v>83</v>
      </c>
      <c r="B391" s="13" t="s">
        <v>13</v>
      </c>
      <c r="C391" s="14">
        <v>681006</v>
      </c>
      <c r="D391" s="14">
        <v>52426.44</v>
      </c>
      <c r="E391" s="14">
        <v>83008.53</v>
      </c>
      <c r="F391" s="14">
        <v>87377.40000000001</v>
      </c>
      <c r="G391" s="42"/>
      <c r="H391" s="14">
        <v>87377.40000000001</v>
      </c>
      <c r="I391" s="43"/>
    </row>
    <row r="392" spans="1:9" ht="15">
      <c r="A392" s="35" t="s">
        <v>84</v>
      </c>
      <c r="B392" s="26" t="s">
        <v>42</v>
      </c>
      <c r="C392" s="14">
        <v>631314</v>
      </c>
      <c r="D392" s="14">
        <v>611322.2</v>
      </c>
      <c r="E392" s="14">
        <v>561535.75</v>
      </c>
      <c r="F392" s="14">
        <v>611322.2</v>
      </c>
      <c r="G392" s="42">
        <v>0</v>
      </c>
      <c r="H392" s="14">
        <v>611322.2</v>
      </c>
      <c r="I392" s="43">
        <v>0</v>
      </c>
    </row>
    <row r="393" spans="1:9" ht="30">
      <c r="A393" s="35" t="s">
        <v>85</v>
      </c>
      <c r="B393" s="26" t="s">
        <v>82</v>
      </c>
      <c r="C393" s="14">
        <v>60168</v>
      </c>
      <c r="D393" s="14">
        <v>60167.509999999995</v>
      </c>
      <c r="E393" s="14">
        <v>55153.56</v>
      </c>
      <c r="F393" s="14">
        <v>61064.34999999999</v>
      </c>
      <c r="G393" s="42">
        <v>0</v>
      </c>
      <c r="H393" s="14">
        <v>61064.34999999999</v>
      </c>
      <c r="I393" s="43">
        <v>0</v>
      </c>
    </row>
    <row r="394" spans="1:9" ht="30">
      <c r="A394" s="35" t="s">
        <v>91</v>
      </c>
      <c r="B394" s="19" t="s">
        <v>22</v>
      </c>
      <c r="C394" s="41"/>
      <c r="D394" s="14">
        <v>0</v>
      </c>
      <c r="E394" s="14">
        <v>0</v>
      </c>
      <c r="F394" s="14">
        <v>0</v>
      </c>
      <c r="G394" s="42"/>
      <c r="H394" s="14">
        <v>0</v>
      </c>
      <c r="I394" s="43"/>
    </row>
    <row r="395" spans="1:9" ht="15">
      <c r="A395" s="35" t="s">
        <v>92</v>
      </c>
      <c r="B395" s="44" t="s">
        <v>21</v>
      </c>
      <c r="C395" s="14">
        <v>12368756</v>
      </c>
      <c r="D395" s="14">
        <v>12368756</v>
      </c>
      <c r="E395" s="14">
        <v>11417196.759999996</v>
      </c>
      <c r="F395" s="14">
        <v>12637531.530000003</v>
      </c>
      <c r="G395" s="42"/>
      <c r="H395" s="14">
        <v>12635574.13</v>
      </c>
      <c r="I395" s="43"/>
    </row>
    <row r="396" spans="1:9" ht="15">
      <c r="A396" s="35"/>
      <c r="B396" s="20" t="s">
        <v>231</v>
      </c>
      <c r="C396" s="14"/>
      <c r="D396" s="22"/>
      <c r="E396" s="22">
        <v>269305.5</v>
      </c>
      <c r="F396" s="22">
        <v>269305.5</v>
      </c>
      <c r="G396" s="22"/>
      <c r="H396" s="22">
        <v>269305.5</v>
      </c>
      <c r="I396" s="79"/>
    </row>
    <row r="397" spans="1:9" ht="30">
      <c r="A397" s="35" t="s">
        <v>96</v>
      </c>
      <c r="B397" s="46" t="s">
        <v>36</v>
      </c>
      <c r="C397" s="14">
        <f>C398+C399</f>
        <v>5762212</v>
      </c>
      <c r="D397" s="14">
        <f>D398+D399</f>
        <v>5762212</v>
      </c>
      <c r="E397" s="14">
        <f>E398+E399</f>
        <v>5260193.539999999</v>
      </c>
      <c r="F397" s="14">
        <f>F398+F399</f>
        <v>5769199.93</v>
      </c>
      <c r="G397" s="42">
        <f>G399</f>
        <v>4202.55</v>
      </c>
      <c r="H397" s="14">
        <f>H398+H399</f>
        <v>5769199.93</v>
      </c>
      <c r="I397" s="42">
        <f>I399</f>
        <v>4202.55</v>
      </c>
    </row>
    <row r="398" spans="1:9" s="5" customFormat="1" ht="60">
      <c r="A398" s="47" t="s">
        <v>212</v>
      </c>
      <c r="B398" s="48" t="s">
        <v>44</v>
      </c>
      <c r="C398" s="22">
        <v>5413566</v>
      </c>
      <c r="D398" s="22">
        <v>5413566</v>
      </c>
      <c r="E398" s="22">
        <v>4854198.4399999995</v>
      </c>
      <c r="F398" s="22">
        <v>5328830.8</v>
      </c>
      <c r="G398" s="21"/>
      <c r="H398" s="22">
        <v>5328830.8</v>
      </c>
      <c r="I398" s="24"/>
    </row>
    <row r="399" spans="1:9" s="5" customFormat="1" ht="75">
      <c r="A399" s="47" t="s">
        <v>213</v>
      </c>
      <c r="B399" s="48" t="s">
        <v>45</v>
      </c>
      <c r="C399" s="22">
        <v>348646</v>
      </c>
      <c r="D399" s="22">
        <v>348646</v>
      </c>
      <c r="E399" s="22">
        <v>405995.1</v>
      </c>
      <c r="F399" s="22">
        <v>440369.13</v>
      </c>
      <c r="G399" s="21">
        <v>4202.55</v>
      </c>
      <c r="H399" s="22">
        <v>440369.13</v>
      </c>
      <c r="I399" s="21">
        <v>4202.55</v>
      </c>
    </row>
    <row r="400" spans="1:9" ht="15" hidden="1">
      <c r="A400" s="12" t="s">
        <v>130</v>
      </c>
      <c r="B400" s="25" t="s">
        <v>129</v>
      </c>
      <c r="C400" s="14"/>
      <c r="D400" s="14"/>
      <c r="E400" s="14"/>
      <c r="F400" s="14"/>
      <c r="G400" s="42" t="s">
        <v>29</v>
      </c>
      <c r="H400" s="14"/>
      <c r="I400" s="43" t="s">
        <v>29</v>
      </c>
    </row>
    <row r="401" spans="1:9" ht="30">
      <c r="A401" s="12" t="s">
        <v>134</v>
      </c>
      <c r="B401" s="25" t="s">
        <v>131</v>
      </c>
      <c r="C401" s="14">
        <f>SUM(C402:C403)</f>
        <v>430060</v>
      </c>
      <c r="D401" s="14">
        <f>SUM(D402:D403)</f>
        <v>430061</v>
      </c>
      <c r="E401" s="14">
        <f>E402+E403</f>
        <v>417900</v>
      </c>
      <c r="F401" s="14">
        <f>F402+F403</f>
        <v>418020</v>
      </c>
      <c r="G401" s="42" t="s">
        <v>29</v>
      </c>
      <c r="H401" s="14">
        <f>H402+H403</f>
        <v>418020</v>
      </c>
      <c r="I401" s="43" t="s">
        <v>29</v>
      </c>
    </row>
    <row r="402" spans="1:9" ht="15">
      <c r="A402" s="34" t="s">
        <v>214</v>
      </c>
      <c r="B402" s="49" t="s">
        <v>132</v>
      </c>
      <c r="C402" s="22">
        <f>12040+235790</f>
        <v>247830</v>
      </c>
      <c r="D402" s="22">
        <f>12040+235790</f>
        <v>247830</v>
      </c>
      <c r="E402" s="22">
        <v>235670</v>
      </c>
      <c r="F402" s="22">
        <v>235790</v>
      </c>
      <c r="G402" s="21"/>
      <c r="H402" s="22">
        <v>235790</v>
      </c>
      <c r="I402" s="24" t="s">
        <v>29</v>
      </c>
    </row>
    <row r="403" spans="1:9" ht="15">
      <c r="A403" s="34" t="s">
        <v>215</v>
      </c>
      <c r="B403" s="49" t="s">
        <v>133</v>
      </c>
      <c r="C403" s="22">
        <v>182230</v>
      </c>
      <c r="D403" s="22">
        <v>182231</v>
      </c>
      <c r="E403" s="22">
        <v>182230</v>
      </c>
      <c r="F403" s="22">
        <v>182230</v>
      </c>
      <c r="G403" s="21"/>
      <c r="H403" s="22">
        <v>182230</v>
      </c>
      <c r="I403" s="24" t="s">
        <v>29</v>
      </c>
    </row>
    <row r="404" spans="1:9" ht="15">
      <c r="A404" s="12" t="s">
        <v>199</v>
      </c>
      <c r="B404" s="46" t="s">
        <v>66</v>
      </c>
      <c r="C404" s="14">
        <v>1299018</v>
      </c>
      <c r="D404" s="14">
        <v>1299018</v>
      </c>
      <c r="E404" s="21" t="s">
        <v>29</v>
      </c>
      <c r="F404" s="21" t="s">
        <v>29</v>
      </c>
      <c r="G404" s="21" t="s">
        <v>29</v>
      </c>
      <c r="H404" s="21" t="s">
        <v>29</v>
      </c>
      <c r="I404" s="24" t="s">
        <v>29</v>
      </c>
    </row>
    <row r="405" spans="1:9" ht="15">
      <c r="A405" s="168" t="s">
        <v>135</v>
      </c>
      <c r="B405" s="169"/>
      <c r="C405" s="21" t="s">
        <v>29</v>
      </c>
      <c r="D405" s="21" t="s">
        <v>29</v>
      </c>
      <c r="E405" s="50">
        <f>14849303.53-117935</f>
        <v>14731368.53</v>
      </c>
      <c r="F405" s="21" t="s">
        <v>29</v>
      </c>
      <c r="G405" s="21" t="s">
        <v>29</v>
      </c>
      <c r="H405" s="21" t="s">
        <v>29</v>
      </c>
      <c r="I405" s="24" t="s">
        <v>29</v>
      </c>
    </row>
    <row r="406" spans="1:9" ht="15">
      <c r="A406" s="168" t="s">
        <v>32</v>
      </c>
      <c r="B406" s="169"/>
      <c r="C406" s="21" t="s">
        <v>29</v>
      </c>
      <c r="D406" s="21" t="s">
        <v>29</v>
      </c>
      <c r="E406" s="51"/>
      <c r="F406" s="21"/>
      <c r="G406" s="21"/>
      <c r="H406" s="21"/>
      <c r="I406" s="24"/>
    </row>
    <row r="407" spans="1:9" ht="32.25" customHeight="1" thickBot="1">
      <c r="A407" s="170" t="s">
        <v>40</v>
      </c>
      <c r="B407" s="171"/>
      <c r="C407" s="21" t="s">
        <v>29</v>
      </c>
      <c r="D407" s="21" t="s">
        <v>29</v>
      </c>
      <c r="E407" s="50">
        <v>9058.8</v>
      </c>
      <c r="F407" s="21" t="s">
        <v>29</v>
      </c>
      <c r="G407" s="21" t="s">
        <v>29</v>
      </c>
      <c r="H407" s="21" t="s">
        <v>29</v>
      </c>
      <c r="I407" s="24" t="s">
        <v>29</v>
      </c>
    </row>
    <row r="408" spans="1:9" s="11" customFormat="1" ht="16.5" thickBot="1" thickTop="1">
      <c r="A408" s="149" t="s">
        <v>254</v>
      </c>
      <c r="B408" s="150"/>
      <c r="C408" s="150"/>
      <c r="D408" s="150"/>
      <c r="E408" s="150"/>
      <c r="F408" s="150"/>
      <c r="G408" s="150"/>
      <c r="H408" s="150"/>
      <c r="I408" s="151"/>
    </row>
    <row r="409" spans="1:9" ht="50.25" customHeight="1" thickTop="1">
      <c r="A409" s="172" t="s">
        <v>249</v>
      </c>
      <c r="B409" s="173"/>
      <c r="C409" s="141">
        <f>C410+C411+C412+C414+C415+C416+C417+C413+C418</f>
        <v>56062084.129999995</v>
      </c>
      <c r="D409" s="141">
        <f>D410+D411+D412+D414+D415+D416+D417+D413+D418</f>
        <v>56062084.129999995</v>
      </c>
      <c r="E409" s="141">
        <f>E410+E411+E412+E414+E415+E416+E417+E419+E421+E413+E418</f>
        <v>59250233.699999996</v>
      </c>
      <c r="F409" s="141">
        <f>F410+F411+F412+F414+F415+F416+F417+F420+F413</f>
        <v>55835887.57</v>
      </c>
      <c r="G409" s="142" t="s">
        <v>29</v>
      </c>
      <c r="H409" s="141">
        <f>H410+H411+H412+H414+H415+H416+H417+H420+H413</f>
        <v>54246913.62</v>
      </c>
      <c r="I409" s="142" t="str">
        <f>I410</f>
        <v>x</v>
      </c>
    </row>
    <row r="410" spans="1:9" ht="15">
      <c r="A410" s="12" t="s">
        <v>10</v>
      </c>
      <c r="B410" s="52" t="s">
        <v>136</v>
      </c>
      <c r="C410" s="41">
        <v>43640647</v>
      </c>
      <c r="D410" s="41">
        <v>43640647</v>
      </c>
      <c r="E410" s="19">
        <v>42809928.059999995</v>
      </c>
      <c r="F410" s="15">
        <v>45132247.87</v>
      </c>
      <c r="G410" s="21" t="s">
        <v>29</v>
      </c>
      <c r="H410" s="15">
        <v>43640649.19</v>
      </c>
      <c r="I410" s="54" t="s">
        <v>29</v>
      </c>
    </row>
    <row r="411" spans="1:9" ht="15">
      <c r="A411" s="12" t="s">
        <v>11</v>
      </c>
      <c r="B411" s="52" t="s">
        <v>46</v>
      </c>
      <c r="C411" s="41">
        <v>2545296</v>
      </c>
      <c r="D411" s="41">
        <v>2545296</v>
      </c>
      <c r="E411" s="19">
        <v>2436981.0300000003</v>
      </c>
      <c r="F411" s="19">
        <v>2642670.8399999994</v>
      </c>
      <c r="G411" s="21" t="s">
        <v>29</v>
      </c>
      <c r="H411" s="15">
        <v>2545295.5700000003</v>
      </c>
      <c r="I411" s="54" t="s">
        <v>29</v>
      </c>
    </row>
    <row r="412" spans="1:9" ht="15">
      <c r="A412" s="12" t="s">
        <v>70</v>
      </c>
      <c r="B412" s="52" t="s">
        <v>77</v>
      </c>
      <c r="C412" s="41">
        <v>279964</v>
      </c>
      <c r="D412" s="41">
        <v>279964</v>
      </c>
      <c r="E412" s="19">
        <v>212812.23</v>
      </c>
      <c r="F412" s="19">
        <v>279963.96</v>
      </c>
      <c r="G412" s="21" t="s">
        <v>29</v>
      </c>
      <c r="H412" s="19">
        <v>279963.96</v>
      </c>
      <c r="I412" s="54" t="s">
        <v>29</v>
      </c>
    </row>
    <row r="413" spans="1:9" ht="15">
      <c r="A413" s="12" t="s">
        <v>71</v>
      </c>
      <c r="B413" s="52" t="s">
        <v>205</v>
      </c>
      <c r="C413" s="41">
        <v>95626</v>
      </c>
      <c r="D413" s="41">
        <v>95626</v>
      </c>
      <c r="E413" s="19">
        <v>87981.48</v>
      </c>
      <c r="F413" s="19">
        <v>95625.95999999999</v>
      </c>
      <c r="G413" s="21" t="s">
        <v>29</v>
      </c>
      <c r="H413" s="19">
        <v>95625.95999999999</v>
      </c>
      <c r="I413" s="54" t="s">
        <v>29</v>
      </c>
    </row>
    <row r="414" spans="1:9" ht="15">
      <c r="A414" s="12" t="s">
        <v>76</v>
      </c>
      <c r="B414" s="52" t="s">
        <v>69</v>
      </c>
      <c r="C414" s="41">
        <v>513020</v>
      </c>
      <c r="D414" s="41">
        <v>513020</v>
      </c>
      <c r="E414" s="19">
        <v>415631</v>
      </c>
      <c r="F414" s="19">
        <v>415631</v>
      </c>
      <c r="G414" s="21" t="s">
        <v>29</v>
      </c>
      <c r="H414" s="19">
        <v>415631</v>
      </c>
      <c r="I414" s="54" t="s">
        <v>29</v>
      </c>
    </row>
    <row r="415" spans="1:9" ht="15">
      <c r="A415" s="12" t="s">
        <v>79</v>
      </c>
      <c r="B415" s="52" t="s">
        <v>72</v>
      </c>
      <c r="C415" s="41">
        <v>2927013</v>
      </c>
      <c r="D415" s="41">
        <v>2927013</v>
      </c>
      <c r="E415" s="19">
        <v>2927012.49</v>
      </c>
      <c r="F415" s="19">
        <v>3762402.81</v>
      </c>
      <c r="G415" s="21" t="s">
        <v>29</v>
      </c>
      <c r="H415" s="19">
        <v>3762402.81</v>
      </c>
      <c r="I415" s="54" t="s">
        <v>29</v>
      </c>
    </row>
    <row r="416" spans="1:9" ht="16.5" customHeight="1">
      <c r="A416" s="12" t="s">
        <v>94</v>
      </c>
      <c r="B416" s="29" t="s">
        <v>237</v>
      </c>
      <c r="C416" s="19">
        <f>H416</f>
        <v>3507345.129999999</v>
      </c>
      <c r="D416" s="19">
        <f>C416</f>
        <v>3507345.129999999</v>
      </c>
      <c r="E416" s="19">
        <v>3478821.459999999</v>
      </c>
      <c r="F416" s="19">
        <v>3507345.129999999</v>
      </c>
      <c r="G416" s="21" t="s">
        <v>29</v>
      </c>
      <c r="H416" s="19">
        <v>3507345.129999999</v>
      </c>
      <c r="I416" s="54" t="s">
        <v>29</v>
      </c>
    </row>
    <row r="417" spans="1:9" ht="15" hidden="1">
      <c r="A417" s="12" t="s">
        <v>204</v>
      </c>
      <c r="B417" s="2" t="s">
        <v>138</v>
      </c>
      <c r="C417" s="19"/>
      <c r="D417" s="19"/>
      <c r="E417" s="19"/>
      <c r="F417" s="19"/>
      <c r="G417" s="21"/>
      <c r="H417" s="19"/>
      <c r="I417" s="54" t="s">
        <v>29</v>
      </c>
    </row>
    <row r="418" spans="1:9" ht="30">
      <c r="A418" s="12" t="s">
        <v>206</v>
      </c>
      <c r="B418" s="29" t="s">
        <v>227</v>
      </c>
      <c r="C418" s="41">
        <v>2553173</v>
      </c>
      <c r="D418" s="41">
        <v>2553173</v>
      </c>
      <c r="E418" s="19">
        <v>2553173.13</v>
      </c>
      <c r="F418" s="53"/>
      <c r="G418" s="21" t="s">
        <v>29</v>
      </c>
      <c r="H418" s="53"/>
      <c r="I418" s="54"/>
    </row>
    <row r="419" spans="1:9" ht="15">
      <c r="A419" s="168" t="s">
        <v>135</v>
      </c>
      <c r="B419" s="169"/>
      <c r="C419" s="21" t="s">
        <v>29</v>
      </c>
      <c r="D419" s="21" t="s">
        <v>29</v>
      </c>
      <c r="E419" s="80">
        <v>4327892.82</v>
      </c>
      <c r="F419" s="21" t="s">
        <v>29</v>
      </c>
      <c r="G419" s="21" t="s">
        <v>29</v>
      </c>
      <c r="H419" s="21" t="s">
        <v>29</v>
      </c>
      <c r="I419" s="24" t="s">
        <v>29</v>
      </c>
    </row>
    <row r="420" spans="1:9" ht="15">
      <c r="A420" s="168" t="s">
        <v>32</v>
      </c>
      <c r="B420" s="169"/>
      <c r="C420" s="21" t="s">
        <v>29</v>
      </c>
      <c r="D420" s="21" t="s">
        <v>29</v>
      </c>
      <c r="E420" s="51" t="s">
        <v>29</v>
      </c>
      <c r="F420" s="21"/>
      <c r="G420" s="21" t="s">
        <v>29</v>
      </c>
      <c r="H420" s="21"/>
      <c r="I420" s="24" t="s">
        <v>29</v>
      </c>
    </row>
    <row r="421" spans="1:9" ht="34.5" customHeight="1" thickBot="1">
      <c r="A421" s="170" t="s">
        <v>40</v>
      </c>
      <c r="B421" s="171"/>
      <c r="C421" s="21" t="s">
        <v>29</v>
      </c>
      <c r="D421" s="21" t="s">
        <v>29</v>
      </c>
      <c r="E421" s="21"/>
      <c r="F421" s="21" t="s">
        <v>29</v>
      </c>
      <c r="G421" s="21" t="s">
        <v>29</v>
      </c>
      <c r="H421" s="21" t="s">
        <v>29</v>
      </c>
      <c r="I421" s="24" t="s">
        <v>29</v>
      </c>
    </row>
    <row r="422" spans="1:9" s="11" customFormat="1" ht="16.5" thickBot="1" thickTop="1">
      <c r="A422" s="149" t="s">
        <v>254</v>
      </c>
      <c r="B422" s="150"/>
      <c r="C422" s="150"/>
      <c r="D422" s="150"/>
      <c r="E422" s="150"/>
      <c r="F422" s="150"/>
      <c r="G422" s="150"/>
      <c r="H422" s="150"/>
      <c r="I422" s="151"/>
    </row>
    <row r="423" spans="1:9" ht="48.75" customHeight="1" thickTop="1">
      <c r="A423" s="172" t="s">
        <v>250</v>
      </c>
      <c r="B423" s="173"/>
      <c r="C423" s="144">
        <f>C424+C425+C428+C440+C441+C442+C443+C444+C445+C446+C447+C448+C449+C450+C451+C452+C453+C454+C455+C458+C460+C464+C465+C466+C467+C468+C469+C470+C471+C477+C461+C462+C463+C459</f>
        <v>280878369.59</v>
      </c>
      <c r="D423" s="144">
        <f>D424+D425+D428+D440+D441+D442+D443+D444+D445+D446+D447+D448+D449+D450+D451+D452+D453+D454+D455+D458+D460+D464+D465+D466+D467+D468+D469+D470+D471+D477+D461+D462+D463+D459</f>
        <v>280878369.59</v>
      </c>
      <c r="E423" s="144">
        <f>E424+E425+E428+E440+E441+E442+E443+E444+E445+E446+E447+E448+E449+E450+E451+E452+E453+E454+E455+E458+E459+E460+E461+E462+E463+E464+E465+E466+E467+E468+E469+E470+E471+E476+E478+E480</f>
        <v>284877757.88</v>
      </c>
      <c r="F423" s="144">
        <f>F424+F425+F428+F440+F441+F442+F443+F444+F445+F446+F447+F448+F449+F450+F451+F452+F453+F454+F455+F458+F459+F460+F461+F462+F463+F464+F465+F466+F467+F468+F469+F470+F471+F476</f>
        <v>276472062.07000005</v>
      </c>
      <c r="G423" s="144">
        <f>G424+G425+G428+G440+G441+G442+G443+G444+G445+G446+G447+G448+G449+G450+G452+G453+G454+G455+G458+G460+G464+G465+G466+G467+G468+G469+G471+G476+G462+G463</f>
        <v>5821890.12</v>
      </c>
      <c r="H423" s="144">
        <f>H424+H425+H428+H440+H441+H442+H443+H444+H445+H446+H447+H448+H449+H450+H451+H452+H453+H454+H455+H458+H460+H464+H465+H466+H467+H468+H469+H470+H471+H472+H473+H474+H475+H476+H479+H459+H461+H462+H463</f>
        <v>276416173.3900001</v>
      </c>
      <c r="I423" s="144">
        <f>I424+I425+I428+I440+I441+I442+I443+I444+I445+I446+I447+I448+I449+I450+I452+I453+I454+I455+I458+I460+I464+I465+I466+I467+I468+I469+I471+I476+I462+I463</f>
        <v>5817831.12</v>
      </c>
    </row>
    <row r="424" spans="1:9" ht="15">
      <c r="A424" s="12" t="s">
        <v>48</v>
      </c>
      <c r="B424" s="52" t="s">
        <v>31</v>
      </c>
      <c r="C424" s="41">
        <v>147062877</v>
      </c>
      <c r="D424" s="41">
        <v>147062877</v>
      </c>
      <c r="E424" s="14">
        <v>141895842.14</v>
      </c>
      <c r="F424" s="14">
        <v>147086231.5</v>
      </c>
      <c r="G424" s="42">
        <v>4717856.12</v>
      </c>
      <c r="H424" s="14">
        <v>147030342.82000005</v>
      </c>
      <c r="I424" s="43">
        <v>4713797.12</v>
      </c>
    </row>
    <row r="425" spans="1:9" ht="30">
      <c r="A425" s="12" t="s">
        <v>49</v>
      </c>
      <c r="B425" s="26" t="s">
        <v>139</v>
      </c>
      <c r="C425" s="41">
        <f>10049303+C426</f>
        <v>10367145</v>
      </c>
      <c r="D425" s="41">
        <f>10049303+D426</f>
        <v>10367145</v>
      </c>
      <c r="E425" s="14">
        <v>9964204.66</v>
      </c>
      <c r="F425" s="14">
        <v>10886550.49</v>
      </c>
      <c r="G425" s="42">
        <v>0</v>
      </c>
      <c r="H425" s="14">
        <v>10886550.49</v>
      </c>
      <c r="I425" s="43">
        <v>0</v>
      </c>
    </row>
    <row r="426" spans="1:9" ht="30">
      <c r="A426" s="34"/>
      <c r="B426" s="20" t="s">
        <v>140</v>
      </c>
      <c r="C426" s="22">
        <v>317842</v>
      </c>
      <c r="D426" s="22">
        <v>317842</v>
      </c>
      <c r="E426" s="22">
        <v>317842</v>
      </c>
      <c r="F426" s="22">
        <v>317842</v>
      </c>
      <c r="G426" s="21">
        <v>0</v>
      </c>
      <c r="H426" s="22">
        <v>317842</v>
      </c>
      <c r="I426" s="24">
        <v>0</v>
      </c>
    </row>
    <row r="427" spans="1:9" ht="30">
      <c r="A427" s="34"/>
      <c r="B427" s="20" t="s">
        <v>141</v>
      </c>
      <c r="C427" s="20">
        <v>519411</v>
      </c>
      <c r="D427" s="22">
        <v>519411</v>
      </c>
      <c r="E427" s="22">
        <v>501555</v>
      </c>
      <c r="F427" s="22">
        <v>519411</v>
      </c>
      <c r="G427" s="21">
        <v>0</v>
      </c>
      <c r="H427" s="22">
        <v>519411</v>
      </c>
      <c r="I427" s="24">
        <v>0</v>
      </c>
    </row>
    <row r="428" spans="1:9" ht="15">
      <c r="A428" s="12" t="s">
        <v>50</v>
      </c>
      <c r="B428" s="27" t="s">
        <v>142</v>
      </c>
      <c r="C428" s="41">
        <f aca="true" t="shared" si="28" ref="C428:I428">C429+C430+C433+C434+C435+C436+C437+C438+C439</f>
        <v>8471976</v>
      </c>
      <c r="D428" s="41">
        <f t="shared" si="28"/>
        <v>8471976</v>
      </c>
      <c r="E428" s="41">
        <f t="shared" si="28"/>
        <v>9720554.41</v>
      </c>
      <c r="F428" s="41">
        <f t="shared" si="28"/>
        <v>8921691.360000001</v>
      </c>
      <c r="G428" s="41">
        <f t="shared" si="28"/>
        <v>656293</v>
      </c>
      <c r="H428" s="41">
        <f t="shared" si="28"/>
        <v>8921691.360000001</v>
      </c>
      <c r="I428" s="41">
        <f t="shared" si="28"/>
        <v>656293</v>
      </c>
    </row>
    <row r="429" spans="1:9" ht="15">
      <c r="A429" s="55" t="s">
        <v>143</v>
      </c>
      <c r="B429" s="29" t="s">
        <v>0</v>
      </c>
      <c r="C429" s="41">
        <v>5709596</v>
      </c>
      <c r="D429" s="41">
        <v>5709596</v>
      </c>
      <c r="E429" s="41">
        <v>5770510.58</v>
      </c>
      <c r="F429" s="41">
        <v>5759959.41</v>
      </c>
      <c r="G429" s="56">
        <v>463443</v>
      </c>
      <c r="H429" s="41">
        <v>5759959.41</v>
      </c>
      <c r="I429" s="56">
        <v>463443</v>
      </c>
    </row>
    <row r="430" spans="1:9" ht="15">
      <c r="A430" s="55" t="s">
        <v>144</v>
      </c>
      <c r="B430" s="27" t="s">
        <v>87</v>
      </c>
      <c r="C430" s="41">
        <v>2373309</v>
      </c>
      <c r="D430" s="41">
        <v>2373309</v>
      </c>
      <c r="E430" s="41">
        <f>E431+E432</f>
        <v>2550347.95</v>
      </c>
      <c r="F430" s="41">
        <f>F431+F432</f>
        <v>2653371.88</v>
      </c>
      <c r="G430" s="41">
        <f>G431+G432</f>
        <v>179988</v>
      </c>
      <c r="H430" s="41">
        <f>H431+H432</f>
        <v>2653371.88</v>
      </c>
      <c r="I430" s="41">
        <f>I431+I432</f>
        <v>179988</v>
      </c>
    </row>
    <row r="431" spans="1:9" ht="15">
      <c r="A431" s="57" t="s">
        <v>145</v>
      </c>
      <c r="B431" s="58" t="s">
        <v>88</v>
      </c>
      <c r="C431" s="53" t="s">
        <v>29</v>
      </c>
      <c r="D431" s="53" t="s">
        <v>29</v>
      </c>
      <c r="E431" s="20">
        <v>740959.44</v>
      </c>
      <c r="F431" s="20">
        <v>733670.6599999999</v>
      </c>
      <c r="G431" s="20">
        <v>76692</v>
      </c>
      <c r="H431" s="20">
        <v>733670.6599999999</v>
      </c>
      <c r="I431" s="59">
        <v>76692</v>
      </c>
    </row>
    <row r="432" spans="1:9" ht="15">
      <c r="A432" s="57" t="s">
        <v>146</v>
      </c>
      <c r="B432" s="58" t="s">
        <v>63</v>
      </c>
      <c r="C432" s="53" t="s">
        <v>29</v>
      </c>
      <c r="D432" s="53" t="s">
        <v>29</v>
      </c>
      <c r="E432" s="20">
        <v>1809388.51</v>
      </c>
      <c r="F432" s="20">
        <v>1919701.22</v>
      </c>
      <c r="G432" s="20">
        <v>103296</v>
      </c>
      <c r="H432" s="20">
        <v>1919701.22</v>
      </c>
      <c r="I432" s="59">
        <v>103296</v>
      </c>
    </row>
    <row r="433" spans="1:9" ht="15">
      <c r="A433" s="55" t="s">
        <v>147</v>
      </c>
      <c r="B433" s="27" t="s">
        <v>148</v>
      </c>
      <c r="C433" s="53"/>
      <c r="D433" s="53"/>
      <c r="E433" s="20">
        <v>0</v>
      </c>
      <c r="F433" s="20">
        <v>0</v>
      </c>
      <c r="G433" s="20">
        <v>0</v>
      </c>
      <c r="H433" s="20">
        <v>0</v>
      </c>
      <c r="I433" s="59">
        <v>0</v>
      </c>
    </row>
    <row r="434" spans="1:9" ht="15">
      <c r="A434" s="55" t="s">
        <v>149</v>
      </c>
      <c r="B434" s="27" t="s">
        <v>150</v>
      </c>
      <c r="C434" s="53"/>
      <c r="D434" s="53"/>
      <c r="E434" s="20">
        <v>21891.51</v>
      </c>
      <c r="F434" s="20">
        <v>24493.71</v>
      </c>
      <c r="G434" s="20">
        <v>0</v>
      </c>
      <c r="H434" s="20">
        <v>24493.71</v>
      </c>
      <c r="I434" s="59">
        <v>0</v>
      </c>
    </row>
    <row r="435" spans="1:9" ht="15">
      <c r="A435" s="55" t="s">
        <v>151</v>
      </c>
      <c r="B435" s="27" t="s">
        <v>152</v>
      </c>
      <c r="C435" s="77"/>
      <c r="D435" s="77"/>
      <c r="E435" s="41">
        <v>584.8199999999999</v>
      </c>
      <c r="F435" s="41">
        <v>613.9799999999999</v>
      </c>
      <c r="G435" s="41">
        <v>0</v>
      </c>
      <c r="H435" s="41">
        <v>613.9799999999999</v>
      </c>
      <c r="I435" s="56">
        <v>0</v>
      </c>
    </row>
    <row r="436" spans="1:9" ht="15">
      <c r="A436" s="55" t="s">
        <v>153</v>
      </c>
      <c r="B436" s="61" t="s">
        <v>154</v>
      </c>
      <c r="C436" s="77"/>
      <c r="D436" s="77"/>
      <c r="E436" s="41">
        <v>287.26</v>
      </c>
      <c r="F436" s="41">
        <v>240.45999999999998</v>
      </c>
      <c r="G436" s="41">
        <v>56</v>
      </c>
      <c r="H436" s="41">
        <v>240.45999999999998</v>
      </c>
      <c r="I436" s="56">
        <v>56</v>
      </c>
    </row>
    <row r="437" spans="1:9" ht="30">
      <c r="A437" s="55" t="s">
        <v>155</v>
      </c>
      <c r="B437" s="62" t="s">
        <v>156</v>
      </c>
      <c r="C437" s="41">
        <v>36697</v>
      </c>
      <c r="D437" s="41">
        <v>36697</v>
      </c>
      <c r="E437" s="41">
        <v>33974.41</v>
      </c>
      <c r="F437" s="41">
        <v>35917.270000000004</v>
      </c>
      <c r="G437" s="41">
        <v>0</v>
      </c>
      <c r="H437" s="41">
        <v>35917.270000000004</v>
      </c>
      <c r="I437" s="56">
        <v>0</v>
      </c>
    </row>
    <row r="438" spans="1:9" ht="30">
      <c r="A438" s="55" t="s">
        <v>157</v>
      </c>
      <c r="B438" s="52" t="s">
        <v>89</v>
      </c>
      <c r="C438" s="77"/>
      <c r="D438" s="77"/>
      <c r="E438" s="41">
        <v>59902.84</v>
      </c>
      <c r="F438" s="41">
        <v>64101.3</v>
      </c>
      <c r="G438" s="41">
        <v>34</v>
      </c>
      <c r="H438" s="41">
        <v>64101.3</v>
      </c>
      <c r="I438" s="56">
        <v>34</v>
      </c>
    </row>
    <row r="439" spans="1:9" ht="15">
      <c r="A439" s="55" t="s">
        <v>158</v>
      </c>
      <c r="B439" s="27" t="s">
        <v>59</v>
      </c>
      <c r="C439" s="41">
        <v>352374</v>
      </c>
      <c r="D439" s="41">
        <v>352374</v>
      </c>
      <c r="E439" s="41">
        <v>1283055.04</v>
      </c>
      <c r="F439" s="41">
        <v>382993.35</v>
      </c>
      <c r="G439" s="41">
        <v>12772</v>
      </c>
      <c r="H439" s="41">
        <v>382993.35</v>
      </c>
      <c r="I439" s="56">
        <v>12772</v>
      </c>
    </row>
    <row r="440" spans="1:9" ht="15">
      <c r="A440" s="12" t="s">
        <v>51</v>
      </c>
      <c r="B440" s="64" t="s">
        <v>159</v>
      </c>
      <c r="C440" s="14">
        <v>576134</v>
      </c>
      <c r="D440" s="14">
        <v>576134</v>
      </c>
      <c r="E440" s="14">
        <v>551859.42</v>
      </c>
      <c r="F440" s="14">
        <v>599979.78</v>
      </c>
      <c r="G440" s="30">
        <v>6758</v>
      </c>
      <c r="H440" s="30">
        <v>599979.78</v>
      </c>
      <c r="I440" s="78">
        <v>6758</v>
      </c>
    </row>
    <row r="441" spans="1:9" ht="15">
      <c r="A441" s="12" t="s">
        <v>52</v>
      </c>
      <c r="B441" s="52" t="s">
        <v>160</v>
      </c>
      <c r="C441" s="41">
        <v>5666086</v>
      </c>
      <c r="D441" s="41">
        <v>5666086</v>
      </c>
      <c r="E441" s="14">
        <v>5657033.77</v>
      </c>
      <c r="F441" s="14">
        <v>5954398.92</v>
      </c>
      <c r="G441" s="42">
        <v>237559</v>
      </c>
      <c r="H441" s="14">
        <v>5954398.92</v>
      </c>
      <c r="I441" s="43">
        <v>237559</v>
      </c>
    </row>
    <row r="442" spans="1:9" ht="15">
      <c r="A442" s="12" t="s">
        <v>86</v>
      </c>
      <c r="B442" s="64" t="s">
        <v>161</v>
      </c>
      <c r="C442" s="41">
        <v>2353106</v>
      </c>
      <c r="D442" s="41">
        <v>2353106</v>
      </c>
      <c r="E442" s="14">
        <v>2063339.0499999998</v>
      </c>
      <c r="F442" s="14">
        <v>2353105.83</v>
      </c>
      <c r="G442" s="42">
        <v>25</v>
      </c>
      <c r="H442" s="14">
        <v>2353105.83</v>
      </c>
      <c r="I442" s="43">
        <v>25</v>
      </c>
    </row>
    <row r="443" spans="1:9" ht="30">
      <c r="A443" s="12" t="s">
        <v>53</v>
      </c>
      <c r="B443" s="64" t="s">
        <v>162</v>
      </c>
      <c r="C443" s="14"/>
      <c r="D443" s="14"/>
      <c r="E443" s="14">
        <v>60.68</v>
      </c>
      <c r="F443" s="14">
        <v>60.68</v>
      </c>
      <c r="G443" s="42">
        <v>0</v>
      </c>
      <c r="H443" s="14">
        <v>60.68</v>
      </c>
      <c r="I443" s="43">
        <v>0</v>
      </c>
    </row>
    <row r="444" spans="1:9" ht="30">
      <c r="A444" s="12" t="s">
        <v>54</v>
      </c>
      <c r="B444" s="52" t="s">
        <v>163</v>
      </c>
      <c r="C444" s="41">
        <v>31471</v>
      </c>
      <c r="D444" s="41">
        <v>31471</v>
      </c>
      <c r="E444" s="14">
        <v>36127.51</v>
      </c>
      <c r="F444" s="14">
        <v>49789.81</v>
      </c>
      <c r="G444" s="42">
        <v>164</v>
      </c>
      <c r="H444" s="14">
        <v>49789.81</v>
      </c>
      <c r="I444" s="43">
        <v>164</v>
      </c>
    </row>
    <row r="445" spans="1:9" ht="15">
      <c r="A445" s="12" t="s">
        <v>67</v>
      </c>
      <c r="B445" s="52" t="s">
        <v>164</v>
      </c>
      <c r="C445" s="41">
        <v>40910</v>
      </c>
      <c r="D445" s="41">
        <v>40910</v>
      </c>
      <c r="E445" s="14">
        <v>43147.92</v>
      </c>
      <c r="F445" s="14">
        <v>42611.869999999995</v>
      </c>
      <c r="G445" s="42">
        <v>4508</v>
      </c>
      <c r="H445" s="14">
        <v>42611.869999999995</v>
      </c>
      <c r="I445" s="43">
        <v>4508</v>
      </c>
    </row>
    <row r="446" spans="1:9" ht="30">
      <c r="A446" s="12" t="s">
        <v>55</v>
      </c>
      <c r="B446" s="68" t="s">
        <v>165</v>
      </c>
      <c r="C446" s="41">
        <v>2387074</v>
      </c>
      <c r="D446" s="41">
        <v>2387074</v>
      </c>
      <c r="E446" s="14">
        <v>2075888.12</v>
      </c>
      <c r="F446" s="14">
        <v>2381747.12</v>
      </c>
      <c r="G446" s="42">
        <v>11782</v>
      </c>
      <c r="H446" s="14">
        <v>2381747.12</v>
      </c>
      <c r="I446" s="43">
        <v>11782</v>
      </c>
    </row>
    <row r="447" spans="1:9" ht="30">
      <c r="A447" s="12" t="s">
        <v>56</v>
      </c>
      <c r="B447" s="68" t="s">
        <v>166</v>
      </c>
      <c r="C447" s="41">
        <v>844670</v>
      </c>
      <c r="D447" s="41">
        <v>844670</v>
      </c>
      <c r="E447" s="14">
        <v>792430.0599999999</v>
      </c>
      <c r="F447" s="14">
        <v>882491.5099999999</v>
      </c>
      <c r="G447" s="42">
        <v>8044</v>
      </c>
      <c r="H447" s="14">
        <v>882491.5099999999</v>
      </c>
      <c r="I447" s="43">
        <v>8044</v>
      </c>
    </row>
    <row r="448" spans="1:9" ht="30">
      <c r="A448" s="12" t="s">
        <v>57</v>
      </c>
      <c r="B448" s="68" t="s">
        <v>167</v>
      </c>
      <c r="C448" s="41">
        <v>2196482</v>
      </c>
      <c r="D448" s="41">
        <v>2196482</v>
      </c>
      <c r="E448" s="14">
        <v>3633241.2299999995</v>
      </c>
      <c r="F448" s="14">
        <v>2192888.3400000003</v>
      </c>
      <c r="G448" s="42">
        <v>19237</v>
      </c>
      <c r="H448" s="14">
        <v>2192888.3400000003</v>
      </c>
      <c r="I448" s="43">
        <v>19237</v>
      </c>
    </row>
    <row r="449" spans="1:9" ht="30">
      <c r="A449" s="12" t="s">
        <v>61</v>
      </c>
      <c r="B449" s="52" t="s">
        <v>168</v>
      </c>
      <c r="C449" s="41">
        <v>1340</v>
      </c>
      <c r="D449" s="41">
        <v>1340</v>
      </c>
      <c r="E449" s="14">
        <v>1415.43</v>
      </c>
      <c r="F449" s="14">
        <v>1339.43</v>
      </c>
      <c r="G449" s="42">
        <v>76</v>
      </c>
      <c r="H449" s="14">
        <v>1339.43</v>
      </c>
      <c r="I449" s="43">
        <v>76</v>
      </c>
    </row>
    <row r="450" spans="1:9" ht="39.75" customHeight="1">
      <c r="A450" s="12" t="s">
        <v>64</v>
      </c>
      <c r="B450" s="52" t="s">
        <v>169</v>
      </c>
      <c r="C450" s="41">
        <v>1779166</v>
      </c>
      <c r="D450" s="41">
        <v>1779166</v>
      </c>
      <c r="E450" s="14">
        <v>33352.1</v>
      </c>
      <c r="F450" s="14">
        <v>1809067.74</v>
      </c>
      <c r="G450" s="42">
        <v>0</v>
      </c>
      <c r="H450" s="14">
        <v>1809067.74</v>
      </c>
      <c r="I450" s="43">
        <v>0</v>
      </c>
    </row>
    <row r="451" spans="1:9" ht="15">
      <c r="A451" s="12" t="s">
        <v>73</v>
      </c>
      <c r="B451" s="69" t="s">
        <v>170</v>
      </c>
      <c r="C451" s="41">
        <f>F451</f>
        <v>80025185.55</v>
      </c>
      <c r="D451" s="14">
        <f>C451</f>
        <v>80025185.55</v>
      </c>
      <c r="E451" s="14">
        <v>79808209.48</v>
      </c>
      <c r="F451" s="14">
        <v>80025185.55</v>
      </c>
      <c r="G451" s="21"/>
      <c r="H451" s="14">
        <v>80025185.55</v>
      </c>
      <c r="I451" s="24"/>
    </row>
    <row r="452" spans="1:9" ht="31.5" customHeight="1">
      <c r="A452" s="12" t="s">
        <v>74</v>
      </c>
      <c r="B452" s="69" t="s">
        <v>95</v>
      </c>
      <c r="C452" s="41">
        <f>F452</f>
        <v>2429434.4499999997</v>
      </c>
      <c r="D452" s="14">
        <f>C452</f>
        <v>2429434.4499999997</v>
      </c>
      <c r="E452" s="41">
        <v>2554867.71</v>
      </c>
      <c r="F452" s="41">
        <v>2429434.4499999997</v>
      </c>
      <c r="G452" s="21">
        <v>0</v>
      </c>
      <c r="H452" s="41">
        <v>2429434.4499999997</v>
      </c>
      <c r="I452" s="24">
        <v>0</v>
      </c>
    </row>
    <row r="453" spans="1:9" ht="15">
      <c r="A453" s="12" t="s">
        <v>75</v>
      </c>
      <c r="B453" s="61" t="s">
        <v>171</v>
      </c>
      <c r="C453" s="41">
        <f>F453</f>
        <v>42222.06999999999</v>
      </c>
      <c r="D453" s="14">
        <f>C453</f>
        <v>42222.06999999999</v>
      </c>
      <c r="E453" s="77">
        <v>26497.520000000004</v>
      </c>
      <c r="F453" s="41">
        <v>42222.06999999999</v>
      </c>
      <c r="G453" s="21">
        <v>0</v>
      </c>
      <c r="H453" s="41">
        <v>42222.06999999999</v>
      </c>
      <c r="I453" s="24">
        <v>0</v>
      </c>
    </row>
    <row r="454" spans="1:9" ht="15">
      <c r="A454" s="12" t="s">
        <v>80</v>
      </c>
      <c r="B454" s="52" t="s">
        <v>172</v>
      </c>
      <c r="C454" s="41">
        <v>324382</v>
      </c>
      <c r="D454" s="41">
        <v>324382</v>
      </c>
      <c r="E454" s="22">
        <v>291191.46</v>
      </c>
      <c r="F454" s="14">
        <v>337939.48000000004</v>
      </c>
      <c r="G454" s="42">
        <v>0</v>
      </c>
      <c r="H454" s="14">
        <v>337939.48000000004</v>
      </c>
      <c r="I454" s="24">
        <v>0</v>
      </c>
    </row>
    <row r="455" spans="1:9" ht="30">
      <c r="A455" s="12" t="s">
        <v>81</v>
      </c>
      <c r="B455" s="52" t="s">
        <v>173</v>
      </c>
      <c r="C455" s="41">
        <f aca="true" t="shared" si="29" ref="C455:I455">C456+C457</f>
        <v>1757103.47</v>
      </c>
      <c r="D455" s="41">
        <f>D456+D457</f>
        <v>1757103.47</v>
      </c>
      <c r="E455" s="41">
        <f t="shared" si="29"/>
        <v>1612937.1600000001</v>
      </c>
      <c r="F455" s="41">
        <f t="shared" si="29"/>
        <v>1715811.47</v>
      </c>
      <c r="G455" s="41">
        <f t="shared" si="29"/>
        <v>41292</v>
      </c>
      <c r="H455" s="41">
        <f t="shared" si="29"/>
        <v>1715811.47</v>
      </c>
      <c r="I455" s="41">
        <f t="shared" si="29"/>
        <v>41292</v>
      </c>
    </row>
    <row r="456" spans="1:9" ht="15">
      <c r="A456" s="12" t="s">
        <v>174</v>
      </c>
      <c r="B456" s="71" t="s">
        <v>175</v>
      </c>
      <c r="C456" s="41">
        <f>F456+G456</f>
        <v>292184.79000000004</v>
      </c>
      <c r="D456" s="41">
        <f>C456</f>
        <v>292184.79000000004</v>
      </c>
      <c r="E456" s="14">
        <v>271625.57</v>
      </c>
      <c r="F456" s="14">
        <v>291268.79000000004</v>
      </c>
      <c r="G456" s="42">
        <v>916</v>
      </c>
      <c r="H456" s="14">
        <v>291268.79000000004</v>
      </c>
      <c r="I456" s="43">
        <v>916</v>
      </c>
    </row>
    <row r="457" spans="1:9" ht="30">
      <c r="A457" s="12" t="s">
        <v>176</v>
      </c>
      <c r="B457" s="71" t="s">
        <v>177</v>
      </c>
      <c r="C457" s="41">
        <f>F457+G457</f>
        <v>1464918.68</v>
      </c>
      <c r="D457" s="41">
        <f>C457</f>
        <v>1464918.68</v>
      </c>
      <c r="E457" s="14">
        <v>1341311.59</v>
      </c>
      <c r="F457" s="14">
        <v>1424542.68</v>
      </c>
      <c r="G457" s="42">
        <v>40376</v>
      </c>
      <c r="H457" s="14">
        <v>1424542.68</v>
      </c>
      <c r="I457" s="43">
        <v>40376</v>
      </c>
    </row>
    <row r="458" spans="1:9" ht="15">
      <c r="A458" s="12" t="s">
        <v>97</v>
      </c>
      <c r="B458" s="52" t="s">
        <v>178</v>
      </c>
      <c r="C458" s="41">
        <v>99717</v>
      </c>
      <c r="D458" s="41">
        <v>99717</v>
      </c>
      <c r="E458" s="14">
        <v>96388.42</v>
      </c>
      <c r="F458" s="14">
        <v>102639.70999999999</v>
      </c>
      <c r="G458" s="42">
        <v>136</v>
      </c>
      <c r="H458" s="14">
        <v>102639.70999999999</v>
      </c>
      <c r="I458" s="43">
        <v>136</v>
      </c>
    </row>
    <row r="459" spans="1:9" ht="30">
      <c r="A459" s="12"/>
      <c r="B459" s="52" t="s">
        <v>232</v>
      </c>
      <c r="C459" s="41">
        <v>3196.12</v>
      </c>
      <c r="D459" s="41">
        <v>3196.12</v>
      </c>
      <c r="E459" s="14">
        <v>3086.64</v>
      </c>
      <c r="F459" s="14">
        <v>3196.12</v>
      </c>
      <c r="G459" s="42">
        <v>0</v>
      </c>
      <c r="H459" s="14">
        <v>3196.12</v>
      </c>
      <c r="I459" s="43">
        <v>0</v>
      </c>
    </row>
    <row r="460" spans="1:9" ht="15">
      <c r="A460" s="12" t="s">
        <v>98</v>
      </c>
      <c r="B460" s="52" t="s">
        <v>179</v>
      </c>
      <c r="C460" s="41">
        <f>F460</f>
        <v>25448.479999999992</v>
      </c>
      <c r="D460" s="14">
        <f aca="true" t="shared" si="30" ref="D460:D469">C460</f>
        <v>25448.479999999992</v>
      </c>
      <c r="E460" s="14">
        <v>17981.09</v>
      </c>
      <c r="F460" s="14">
        <v>25448.479999999992</v>
      </c>
      <c r="G460" s="42">
        <v>0</v>
      </c>
      <c r="H460" s="14">
        <v>25448.479999999992</v>
      </c>
      <c r="I460" s="43">
        <v>0</v>
      </c>
    </row>
    <row r="461" spans="1:9" ht="29.25" customHeight="1">
      <c r="A461" s="12"/>
      <c r="B461" s="52" t="s">
        <v>233</v>
      </c>
      <c r="C461" s="41">
        <f>F461</f>
        <v>1089.2699999999998</v>
      </c>
      <c r="D461" s="14">
        <f t="shared" si="30"/>
        <v>1089.2699999999998</v>
      </c>
      <c r="E461" s="14">
        <v>837.8999999999999</v>
      </c>
      <c r="F461" s="14">
        <v>1089.2699999999998</v>
      </c>
      <c r="G461" s="42">
        <v>0</v>
      </c>
      <c r="H461" s="14">
        <v>1089.2699999999998</v>
      </c>
      <c r="I461" s="43">
        <v>0</v>
      </c>
    </row>
    <row r="462" spans="1:9" ht="29.25" customHeight="1">
      <c r="A462" s="12"/>
      <c r="B462" s="52" t="s">
        <v>235</v>
      </c>
      <c r="C462" s="41">
        <f>F462+G462</f>
        <v>888078.15</v>
      </c>
      <c r="D462" s="14">
        <f t="shared" si="30"/>
        <v>888078.15</v>
      </c>
      <c r="E462" s="14">
        <v>725963.25</v>
      </c>
      <c r="F462" s="14">
        <v>887945.15</v>
      </c>
      <c r="G462" s="42">
        <v>133</v>
      </c>
      <c r="H462" s="14">
        <v>887945.15</v>
      </c>
      <c r="I462" s="43">
        <v>133</v>
      </c>
    </row>
    <row r="463" spans="1:9" ht="29.25" customHeight="1">
      <c r="A463" s="12"/>
      <c r="B463" s="52" t="s">
        <v>236</v>
      </c>
      <c r="C463" s="41">
        <f>F463+G463</f>
        <v>34026.13</v>
      </c>
      <c r="D463" s="14">
        <f t="shared" si="30"/>
        <v>34026.13</v>
      </c>
      <c r="E463" s="14">
        <v>5346.24</v>
      </c>
      <c r="F463" s="14">
        <v>33906.13</v>
      </c>
      <c r="G463" s="42">
        <v>120</v>
      </c>
      <c r="H463" s="14">
        <v>33906.13</v>
      </c>
      <c r="I463" s="43">
        <v>120</v>
      </c>
    </row>
    <row r="464" spans="1:9" ht="45">
      <c r="A464" s="12" t="s">
        <v>99</v>
      </c>
      <c r="B464" s="52" t="s">
        <v>180</v>
      </c>
      <c r="C464" s="41">
        <f>F464+G464</f>
        <v>21678.15</v>
      </c>
      <c r="D464" s="14">
        <f t="shared" si="30"/>
        <v>21678.15</v>
      </c>
      <c r="E464" s="14">
        <v>21287.99</v>
      </c>
      <c r="F464" s="14">
        <v>19357.15</v>
      </c>
      <c r="G464" s="42">
        <v>2321</v>
      </c>
      <c r="H464" s="14">
        <v>19357.15</v>
      </c>
      <c r="I464" s="43">
        <v>2321</v>
      </c>
    </row>
    <row r="465" spans="1:9" ht="91.5" customHeight="1">
      <c r="A465" s="12" t="s">
        <v>100</v>
      </c>
      <c r="B465" s="52" t="s">
        <v>181</v>
      </c>
      <c r="C465" s="14">
        <f>F465</f>
        <v>5748761.579999996</v>
      </c>
      <c r="D465" s="14">
        <f t="shared" si="30"/>
        <v>5748761.579999996</v>
      </c>
      <c r="E465" s="14">
        <v>5622911.020000001</v>
      </c>
      <c r="F465" s="14">
        <v>5748761.579999996</v>
      </c>
      <c r="G465" s="42">
        <v>0</v>
      </c>
      <c r="H465" s="14">
        <v>5748761.579999996</v>
      </c>
      <c r="I465" s="43">
        <v>0</v>
      </c>
    </row>
    <row r="466" spans="1:9" ht="30">
      <c r="A466" s="12" t="s">
        <v>101</v>
      </c>
      <c r="B466" s="52" t="s">
        <v>182</v>
      </c>
      <c r="C466" s="14">
        <f>F466+G466</f>
        <v>356523.88000000006</v>
      </c>
      <c r="D466" s="14">
        <f t="shared" si="30"/>
        <v>356523.88000000006</v>
      </c>
      <c r="E466" s="14">
        <v>308888.32</v>
      </c>
      <c r="F466" s="14">
        <v>319129.88000000006</v>
      </c>
      <c r="G466" s="42">
        <v>37394</v>
      </c>
      <c r="H466" s="14">
        <v>319129.88000000006</v>
      </c>
      <c r="I466" s="43">
        <v>37394</v>
      </c>
    </row>
    <row r="467" spans="1:9" ht="43.5" customHeight="1">
      <c r="A467" s="12" t="s">
        <v>102</v>
      </c>
      <c r="B467" s="52" t="s">
        <v>183</v>
      </c>
      <c r="C467" s="14">
        <f>F467</f>
        <v>234222.99000000002</v>
      </c>
      <c r="D467" s="14">
        <f t="shared" si="30"/>
        <v>234222.99000000002</v>
      </c>
      <c r="E467" s="14">
        <v>218136.93000000002</v>
      </c>
      <c r="F467" s="14">
        <v>234222.99000000002</v>
      </c>
      <c r="G467" s="42">
        <v>0</v>
      </c>
      <c r="H467" s="14">
        <v>234222.99000000002</v>
      </c>
      <c r="I467" s="43">
        <v>0</v>
      </c>
    </row>
    <row r="468" spans="1:9" ht="44.25" customHeight="1">
      <c r="A468" s="12" t="s">
        <v>103</v>
      </c>
      <c r="B468" s="52" t="s">
        <v>184</v>
      </c>
      <c r="C468" s="14">
        <f>F468+G468</f>
        <v>104780.09000000001</v>
      </c>
      <c r="D468" s="14">
        <f t="shared" si="30"/>
        <v>104780.09000000001</v>
      </c>
      <c r="E468" s="14">
        <v>83508.65</v>
      </c>
      <c r="F468" s="14">
        <v>97733.09000000001</v>
      </c>
      <c r="G468" s="42">
        <v>7047</v>
      </c>
      <c r="H468" s="14">
        <v>97733.09000000001</v>
      </c>
      <c r="I468" s="43">
        <v>7047</v>
      </c>
    </row>
    <row r="469" spans="1:9" ht="30">
      <c r="A469" s="12" t="s">
        <v>104</v>
      </c>
      <c r="B469" s="52" t="s">
        <v>185</v>
      </c>
      <c r="C469" s="14">
        <f>F469+G469</f>
        <v>216592.91</v>
      </c>
      <c r="D469" s="14">
        <f t="shared" si="30"/>
        <v>216592.91</v>
      </c>
      <c r="E469" s="14">
        <v>194944.61</v>
      </c>
      <c r="F469" s="14">
        <v>194407.91</v>
      </c>
      <c r="G469" s="42">
        <v>22185</v>
      </c>
      <c r="H469" s="14">
        <v>194407.91</v>
      </c>
      <c r="I469" s="43">
        <v>22185</v>
      </c>
    </row>
    <row r="470" spans="1:9" ht="15">
      <c r="A470" s="12" t="s">
        <v>105</v>
      </c>
      <c r="B470" s="52" t="s">
        <v>186</v>
      </c>
      <c r="C470" s="41">
        <f>F470+G470</f>
        <v>75048.3</v>
      </c>
      <c r="D470" s="41">
        <f>G470+H470</f>
        <v>75048.3</v>
      </c>
      <c r="E470" s="14">
        <v>68650.74</v>
      </c>
      <c r="F470" s="14">
        <v>75048.3</v>
      </c>
      <c r="G470" s="42"/>
      <c r="H470" s="14">
        <v>75048.3</v>
      </c>
      <c r="I470" s="43"/>
    </row>
    <row r="471" spans="1:9" ht="30">
      <c r="A471" s="12" t="s">
        <v>106</v>
      </c>
      <c r="B471" s="52" t="s">
        <v>187</v>
      </c>
      <c r="C471" s="41">
        <f>F471+G471</f>
        <v>1054213</v>
      </c>
      <c r="D471" s="41">
        <f>G471+H471</f>
        <v>1054213</v>
      </c>
      <c r="E471" s="14">
        <v>0</v>
      </c>
      <c r="F471" s="14">
        <v>1006512</v>
      </c>
      <c r="G471" s="42">
        <v>47701</v>
      </c>
      <c r="H471" s="14">
        <v>1006512</v>
      </c>
      <c r="I471" s="43">
        <v>47701</v>
      </c>
    </row>
    <row r="472" spans="1:9" ht="105" hidden="1">
      <c r="A472" s="12" t="s">
        <v>188</v>
      </c>
      <c r="B472" s="52" t="s">
        <v>189</v>
      </c>
      <c r="C472" s="41"/>
      <c r="D472" s="14"/>
      <c r="E472" s="14"/>
      <c r="F472" s="14"/>
      <c r="G472" s="21" t="s">
        <v>29</v>
      </c>
      <c r="H472" s="14"/>
      <c r="I472" s="24" t="s">
        <v>29</v>
      </c>
    </row>
    <row r="473" spans="1:9" ht="75" hidden="1">
      <c r="A473" s="12" t="s">
        <v>190</v>
      </c>
      <c r="B473" s="52" t="s">
        <v>191</v>
      </c>
      <c r="C473" s="41"/>
      <c r="D473" s="14"/>
      <c r="E473" s="14"/>
      <c r="F473" s="14"/>
      <c r="G473" s="21" t="s">
        <v>29</v>
      </c>
      <c r="H473" s="14"/>
      <c r="I473" s="24" t="s">
        <v>29</v>
      </c>
    </row>
    <row r="474" spans="1:9" ht="15" hidden="1">
      <c r="A474" s="12" t="s">
        <v>192</v>
      </c>
      <c r="B474" s="52" t="s">
        <v>193</v>
      </c>
      <c r="C474" s="41"/>
      <c r="D474" s="14"/>
      <c r="E474" s="14"/>
      <c r="F474" s="14"/>
      <c r="G474" s="21" t="s">
        <v>29</v>
      </c>
      <c r="H474" s="14"/>
      <c r="I474" s="24" t="s">
        <v>29</v>
      </c>
    </row>
    <row r="475" spans="1:9" ht="45" hidden="1">
      <c r="A475" s="12" t="s">
        <v>194</v>
      </c>
      <c r="B475" s="52" t="s">
        <v>195</v>
      </c>
      <c r="C475" s="41"/>
      <c r="D475" s="14"/>
      <c r="E475" s="14"/>
      <c r="F475" s="14"/>
      <c r="G475" s="21" t="s">
        <v>29</v>
      </c>
      <c r="H475" s="14"/>
      <c r="I475" s="24" t="s">
        <v>29</v>
      </c>
    </row>
    <row r="476" spans="1:9" ht="45">
      <c r="A476" s="12" t="s">
        <v>196</v>
      </c>
      <c r="B476" s="52" t="s">
        <v>197</v>
      </c>
      <c r="C476" s="21" t="s">
        <v>29</v>
      </c>
      <c r="D476" s="21" t="s">
        <v>29</v>
      </c>
      <c r="E476" s="14">
        <v>10674.91</v>
      </c>
      <c r="F476" s="14">
        <v>10116.91</v>
      </c>
      <c r="G476" s="42">
        <v>1259</v>
      </c>
      <c r="H476" s="14">
        <v>10116.91</v>
      </c>
      <c r="I476" s="43">
        <v>1259</v>
      </c>
    </row>
    <row r="477" spans="1:9" ht="15">
      <c r="A477" s="12" t="s">
        <v>198</v>
      </c>
      <c r="B477" s="46" t="s">
        <v>66</v>
      </c>
      <c r="C477" s="14">
        <v>5658229</v>
      </c>
      <c r="D477" s="14">
        <v>5658229</v>
      </c>
      <c r="E477" s="21" t="s">
        <v>29</v>
      </c>
      <c r="F477" s="21" t="s">
        <v>29</v>
      </c>
      <c r="G477" s="21" t="s">
        <v>29</v>
      </c>
      <c r="H477" s="21" t="s">
        <v>29</v>
      </c>
      <c r="I477" s="24" t="s">
        <v>29</v>
      </c>
    </row>
    <row r="478" spans="1:9" ht="15">
      <c r="A478" s="168" t="s">
        <v>135</v>
      </c>
      <c r="B478" s="169"/>
      <c r="C478" s="21" t="s">
        <v>29</v>
      </c>
      <c r="D478" s="21" t="s">
        <v>29</v>
      </c>
      <c r="E478" s="80">
        <v>16687011.07</v>
      </c>
      <c r="F478" s="21" t="s">
        <v>29</v>
      </c>
      <c r="G478" s="21" t="s">
        <v>29</v>
      </c>
      <c r="H478" s="21" t="s">
        <v>29</v>
      </c>
      <c r="I478" s="24" t="s">
        <v>29</v>
      </c>
    </row>
    <row r="479" spans="1:9" ht="15">
      <c r="A479" s="168" t="s">
        <v>32</v>
      </c>
      <c r="B479" s="169"/>
      <c r="C479" s="21" t="s">
        <v>29</v>
      </c>
      <c r="D479" s="21" t="s">
        <v>29</v>
      </c>
      <c r="E479" s="21" t="s">
        <v>29</v>
      </c>
      <c r="F479" s="21"/>
      <c r="G479" s="21" t="s">
        <v>29</v>
      </c>
      <c r="H479" s="21"/>
      <c r="I479" s="24" t="s">
        <v>29</v>
      </c>
    </row>
    <row r="480" spans="1:9" ht="15.75" thickBot="1">
      <c r="A480" s="174" t="s">
        <v>40</v>
      </c>
      <c r="B480" s="175"/>
      <c r="C480" s="72" t="s">
        <v>29</v>
      </c>
      <c r="D480" s="72" t="s">
        <v>29</v>
      </c>
      <c r="E480" s="73">
        <v>49940.27</v>
      </c>
      <c r="F480" s="72" t="s">
        <v>29</v>
      </c>
      <c r="G480" s="72" t="s">
        <v>29</v>
      </c>
      <c r="H480" s="72" t="s">
        <v>29</v>
      </c>
      <c r="I480" s="74" t="s">
        <v>29</v>
      </c>
    </row>
    <row r="481" spans="1:9" s="11" customFormat="1" ht="16.5" thickBot="1" thickTop="1">
      <c r="A481" s="149" t="s">
        <v>253</v>
      </c>
      <c r="B481" s="150"/>
      <c r="C481" s="150"/>
      <c r="D481" s="150"/>
      <c r="E481" s="150"/>
      <c r="F481" s="150"/>
      <c r="G481" s="150"/>
      <c r="H481" s="150"/>
      <c r="I481" s="151"/>
    </row>
    <row r="482" spans="1:9" ht="42" customHeight="1" thickTop="1">
      <c r="A482" s="166" t="s">
        <v>248</v>
      </c>
      <c r="B482" s="167"/>
      <c r="C482" s="140">
        <f>C483+C484+C486+C488+C489+C490+C492+C493+C494+C495+C496+C497+C498+C499+C500+C501+C506+C508+C509+C510+C511+C512+C513+C515+C518+C519+C522</f>
        <v>25727651.53</v>
      </c>
      <c r="D482" s="140">
        <f>D483+D484+D486+D488+D489+D490+D492+D493+D494+D495+D496+D497+D498+D499+D500+D501+D506+D508+D509+D510+D511+D512+D513+D515+D518+D519+D522</f>
        <v>25733777.4</v>
      </c>
      <c r="E482" s="140">
        <f>E483+E484+E486+E488+E489+E490+E492+E493+E494+E495+E496+E497+E498+E499+E500+E501+E506+E508+E509+E510+E511+E512+E513+E515+E519+E523+E525</f>
        <v>28624865.480000004</v>
      </c>
      <c r="F482" s="140">
        <f>F483+F484+F488+F490+F492+F493+F494+F495+F496+F497+F498+F499+F500+F501+F506+F508+F509+F510+F511+F512+F513+F515+F518+F519</f>
        <v>25550906.959999997</v>
      </c>
      <c r="G482" s="140">
        <f>G483+G484+G506+G510+G511+G515+G524</f>
        <v>530314.3999999999</v>
      </c>
      <c r="H482" s="140">
        <f>H483+H484+H488+H490+H492+H493+H494+H495+H496+H497+H498+H499+H500+H501+H506+H508+H509+H510+H511+H512+H513+H515+H518+H519</f>
        <v>25550906.959999997</v>
      </c>
      <c r="I482" s="140">
        <f>I483+I484+I506+I510+I511+I515+I524</f>
        <v>530314.3999999999</v>
      </c>
    </row>
    <row r="483" spans="1:9" ht="15">
      <c r="A483" s="12" t="s">
        <v>20</v>
      </c>
      <c r="B483" s="13" t="s">
        <v>23</v>
      </c>
      <c r="C483" s="14">
        <v>7297760</v>
      </c>
      <c r="D483" s="14">
        <v>7297760</v>
      </c>
      <c r="E483" s="14">
        <v>7102718.77</v>
      </c>
      <c r="F483" s="14">
        <v>7277191.48</v>
      </c>
      <c r="G483" s="75">
        <v>457061.8</v>
      </c>
      <c r="H483" s="30">
        <v>7277191.48</v>
      </c>
      <c r="I483" s="32">
        <v>457061.8</v>
      </c>
    </row>
    <row r="484" spans="1:9" ht="30">
      <c r="A484" s="12" t="s">
        <v>18</v>
      </c>
      <c r="B484" s="19" t="s">
        <v>34</v>
      </c>
      <c r="C484" s="14">
        <v>38673</v>
      </c>
      <c r="D484" s="14">
        <v>38673</v>
      </c>
      <c r="E484" s="14">
        <v>81973.04</v>
      </c>
      <c r="F484" s="14">
        <v>79874.55</v>
      </c>
      <c r="G484" s="75">
        <v>12141.35</v>
      </c>
      <c r="H484" s="30">
        <v>79874.55</v>
      </c>
      <c r="I484" s="32">
        <v>12141.35</v>
      </c>
    </row>
    <row r="485" spans="1:9" ht="30">
      <c r="A485" s="12"/>
      <c r="B485" s="20" t="s">
        <v>108</v>
      </c>
      <c r="C485" s="21"/>
      <c r="D485" s="21"/>
      <c r="E485" s="22">
        <v>15787.87</v>
      </c>
      <c r="F485" s="22">
        <v>14433.63</v>
      </c>
      <c r="G485" s="75">
        <v>3564.9</v>
      </c>
      <c r="H485" s="76">
        <v>14433.63</v>
      </c>
      <c r="I485" s="32">
        <v>3564.9</v>
      </c>
    </row>
    <row r="486" spans="1:9" ht="30">
      <c r="A486" s="12" t="s">
        <v>19</v>
      </c>
      <c r="B486" s="19" t="s">
        <v>109</v>
      </c>
      <c r="C486" s="14">
        <v>23775</v>
      </c>
      <c r="D486" s="14">
        <v>23775</v>
      </c>
      <c r="E486" s="14">
        <v>23775</v>
      </c>
      <c r="F486" s="21" t="s">
        <v>29</v>
      </c>
      <c r="G486" s="21" t="s">
        <v>29</v>
      </c>
      <c r="H486" s="21" t="s">
        <v>29</v>
      </c>
      <c r="I486" s="24" t="s">
        <v>29</v>
      </c>
    </row>
    <row r="487" spans="1:9" ht="45">
      <c r="A487" s="12" t="s">
        <v>28</v>
      </c>
      <c r="B487" s="19" t="s">
        <v>110</v>
      </c>
      <c r="C487" s="21" t="s">
        <v>29</v>
      </c>
      <c r="D487" s="21" t="s">
        <v>29</v>
      </c>
      <c r="E487" s="21" t="s">
        <v>29</v>
      </c>
      <c r="F487" s="21"/>
      <c r="G487" s="21" t="s">
        <v>29</v>
      </c>
      <c r="H487" s="21"/>
      <c r="I487" s="24" t="s">
        <v>29</v>
      </c>
    </row>
    <row r="488" spans="1:9" ht="45">
      <c r="A488" s="12" t="s">
        <v>26</v>
      </c>
      <c r="B488" s="19" t="s">
        <v>65</v>
      </c>
      <c r="C488" s="14">
        <v>6612</v>
      </c>
      <c r="D488" s="14">
        <v>6612</v>
      </c>
      <c r="E488" s="14">
        <v>6611.66</v>
      </c>
      <c r="F488" s="21"/>
      <c r="G488" s="21" t="s">
        <v>29</v>
      </c>
      <c r="H488" s="21"/>
      <c r="I488" s="24" t="s">
        <v>29</v>
      </c>
    </row>
    <row r="489" spans="1:9" ht="30">
      <c r="A489" s="12" t="s">
        <v>27</v>
      </c>
      <c r="B489" s="25" t="s">
        <v>111</v>
      </c>
      <c r="C489" s="14">
        <v>247207</v>
      </c>
      <c r="D489" s="14">
        <v>247207</v>
      </c>
      <c r="E489" s="14">
        <v>243512.11</v>
      </c>
      <c r="F489" s="21" t="s">
        <v>29</v>
      </c>
      <c r="G489" s="21" t="s">
        <v>29</v>
      </c>
      <c r="H489" s="21" t="s">
        <v>29</v>
      </c>
      <c r="I489" s="24" t="s">
        <v>29</v>
      </c>
    </row>
    <row r="490" spans="1:9" ht="30">
      <c r="A490" s="12" t="s">
        <v>3</v>
      </c>
      <c r="B490" s="25" t="s">
        <v>112</v>
      </c>
      <c r="C490" s="14"/>
      <c r="D490" s="14"/>
      <c r="E490" s="14"/>
      <c r="F490" s="14"/>
      <c r="G490" s="21" t="s">
        <v>29</v>
      </c>
      <c r="H490" s="14"/>
      <c r="I490" s="24" t="s">
        <v>29</v>
      </c>
    </row>
    <row r="491" spans="1:9" ht="30">
      <c r="A491" s="12" t="s">
        <v>4</v>
      </c>
      <c r="B491" s="26" t="s">
        <v>113</v>
      </c>
      <c r="C491" s="21" t="s">
        <v>29</v>
      </c>
      <c r="D491" s="21" t="s">
        <v>29</v>
      </c>
      <c r="E491" s="21" t="s">
        <v>29</v>
      </c>
      <c r="F491" s="14"/>
      <c r="G491" s="21" t="s">
        <v>29</v>
      </c>
      <c r="H491" s="14"/>
      <c r="I491" s="24" t="s">
        <v>29</v>
      </c>
    </row>
    <row r="492" spans="1:9" ht="15">
      <c r="A492" s="12" t="s">
        <v>5</v>
      </c>
      <c r="B492" s="27" t="s">
        <v>114</v>
      </c>
      <c r="C492" s="14">
        <v>16814.18</v>
      </c>
      <c r="D492" s="14">
        <v>16814.18</v>
      </c>
      <c r="E492" s="14">
        <v>16814.18</v>
      </c>
      <c r="F492" s="14">
        <v>16814.18</v>
      </c>
      <c r="G492" s="21" t="s">
        <v>29</v>
      </c>
      <c r="H492" s="14">
        <v>16814.18</v>
      </c>
      <c r="I492" s="24" t="s">
        <v>29</v>
      </c>
    </row>
    <row r="493" spans="1:9" ht="15">
      <c r="A493" s="12" t="s">
        <v>7</v>
      </c>
      <c r="B493" s="28" t="s">
        <v>115</v>
      </c>
      <c r="C493" s="14">
        <f>H493</f>
        <v>276199.84</v>
      </c>
      <c r="D493" s="14">
        <f>H493</f>
        <v>276199.84</v>
      </c>
      <c r="E493" s="14">
        <f>118851.68+276199.84</f>
        <v>395051.52</v>
      </c>
      <c r="F493" s="14">
        <v>276199.84</v>
      </c>
      <c r="G493" s="21" t="s">
        <v>29</v>
      </c>
      <c r="H493" s="14">
        <v>276199.84</v>
      </c>
      <c r="I493" s="24" t="s">
        <v>29</v>
      </c>
    </row>
    <row r="494" spans="1:9" ht="30.75" customHeight="1">
      <c r="A494" s="12" t="s">
        <v>8</v>
      </c>
      <c r="B494" s="29" t="s">
        <v>217</v>
      </c>
      <c r="C494" s="14">
        <v>445885</v>
      </c>
      <c r="D494" s="14">
        <v>445885</v>
      </c>
      <c r="E494" s="14">
        <v>445885</v>
      </c>
      <c r="F494" s="14"/>
      <c r="G494" s="21" t="s">
        <v>29</v>
      </c>
      <c r="H494" s="14"/>
      <c r="I494" s="24" t="s">
        <v>29</v>
      </c>
    </row>
    <row r="495" spans="1:9" ht="30">
      <c r="A495" s="12" t="s">
        <v>9</v>
      </c>
      <c r="B495" s="26" t="s">
        <v>117</v>
      </c>
      <c r="C495" s="14">
        <f>H495</f>
        <v>3323521.23</v>
      </c>
      <c r="D495" s="14">
        <f>H495</f>
        <v>3323521.23</v>
      </c>
      <c r="E495" s="14">
        <v>3323521.23</v>
      </c>
      <c r="F495" s="14">
        <v>3323521.23</v>
      </c>
      <c r="G495" s="42" t="s">
        <v>29</v>
      </c>
      <c r="H495" s="14">
        <v>3323521.23</v>
      </c>
      <c r="I495" s="24" t="s">
        <v>29</v>
      </c>
    </row>
    <row r="496" spans="1:9" ht="30">
      <c r="A496" s="12" t="s">
        <v>35</v>
      </c>
      <c r="B496" s="26" t="s">
        <v>118</v>
      </c>
      <c r="C496" s="14">
        <f>H496</f>
        <v>373186</v>
      </c>
      <c r="D496" s="14">
        <f>H496</f>
        <v>373186</v>
      </c>
      <c r="E496" s="14">
        <v>366402</v>
      </c>
      <c r="F496" s="14">
        <v>373186</v>
      </c>
      <c r="G496" s="42" t="s">
        <v>29</v>
      </c>
      <c r="H496" s="14">
        <v>373186</v>
      </c>
      <c r="I496" s="24" t="s">
        <v>29</v>
      </c>
    </row>
    <row r="497" spans="1:9" ht="45">
      <c r="A497" s="12" t="s">
        <v>37</v>
      </c>
      <c r="B497" s="26" t="s">
        <v>119</v>
      </c>
      <c r="C497" s="14">
        <f>H497</f>
        <v>22427.5</v>
      </c>
      <c r="D497" s="14">
        <f>H497</f>
        <v>22427.5</v>
      </c>
      <c r="E497" s="14">
        <v>22427.5</v>
      </c>
      <c r="F497" s="14">
        <v>22427.5</v>
      </c>
      <c r="G497" s="42" t="s">
        <v>29</v>
      </c>
      <c r="H497" s="14">
        <v>22427.5</v>
      </c>
      <c r="I497" s="24" t="s">
        <v>29</v>
      </c>
    </row>
    <row r="498" spans="1:9" ht="30">
      <c r="A498" s="12" t="s">
        <v>38</v>
      </c>
      <c r="B498" s="26" t="s">
        <v>120</v>
      </c>
      <c r="C498" s="14">
        <f>H498</f>
        <v>834356.35</v>
      </c>
      <c r="D498" s="14">
        <f>H498</f>
        <v>834356.35</v>
      </c>
      <c r="E498" s="14">
        <v>766351.55</v>
      </c>
      <c r="F498" s="14">
        <v>834356.35</v>
      </c>
      <c r="G498" s="42" t="s">
        <v>29</v>
      </c>
      <c r="H498" s="14">
        <v>834356.35</v>
      </c>
      <c r="I498" s="24" t="s">
        <v>29</v>
      </c>
    </row>
    <row r="499" spans="1:9" ht="43.5" customHeight="1">
      <c r="A499" s="12" t="s">
        <v>39</v>
      </c>
      <c r="B499" s="26" t="s">
        <v>121</v>
      </c>
      <c r="C499" s="14">
        <f>H499</f>
        <v>96292.43</v>
      </c>
      <c r="D499" s="14">
        <f>H499</f>
        <v>96292.43</v>
      </c>
      <c r="E499" s="14">
        <v>96292.43</v>
      </c>
      <c r="F499" s="14">
        <v>96292.43</v>
      </c>
      <c r="G499" s="42" t="s">
        <v>29</v>
      </c>
      <c r="H499" s="14">
        <v>96292.43</v>
      </c>
      <c r="I499" s="24" t="s">
        <v>29</v>
      </c>
    </row>
    <row r="500" spans="1:9" ht="33" customHeight="1">
      <c r="A500" s="12" t="s">
        <v>43</v>
      </c>
      <c r="B500" s="26" t="s">
        <v>47</v>
      </c>
      <c r="C500" s="14">
        <v>879255</v>
      </c>
      <c r="D500" s="14">
        <v>881528.43</v>
      </c>
      <c r="E500" s="30">
        <v>807587.58</v>
      </c>
      <c r="F500" s="30">
        <v>881528.43</v>
      </c>
      <c r="G500" s="21" t="s">
        <v>29</v>
      </c>
      <c r="H500" s="30">
        <v>881528.43</v>
      </c>
      <c r="I500" s="32" t="s">
        <v>29</v>
      </c>
    </row>
    <row r="501" spans="1:9" ht="15">
      <c r="A501" s="12" t="s">
        <v>58</v>
      </c>
      <c r="B501" s="33" t="s">
        <v>6</v>
      </c>
      <c r="C501" s="14">
        <f>C502+C503+C504+C505</f>
        <v>887521</v>
      </c>
      <c r="D501" s="14">
        <f>D502+D503+D504+D505</f>
        <v>891373.4400000001</v>
      </c>
      <c r="E501" s="14">
        <f>E502+E503+E504+E505</f>
        <v>818125.15</v>
      </c>
      <c r="F501" s="14">
        <f>F502+F503+F504+F505</f>
        <v>892288.14</v>
      </c>
      <c r="G501" s="21" t="s">
        <v>29</v>
      </c>
      <c r="H501" s="14">
        <f>H502+H503+H504+H505</f>
        <v>892288.14</v>
      </c>
      <c r="I501" s="24" t="s">
        <v>29</v>
      </c>
    </row>
    <row r="502" spans="1:9" ht="30">
      <c r="A502" s="34" t="s">
        <v>122</v>
      </c>
      <c r="B502" s="20" t="s">
        <v>41</v>
      </c>
      <c r="C502" s="22">
        <v>58295</v>
      </c>
      <c r="D502" s="22">
        <v>58295.04</v>
      </c>
      <c r="E502" s="22">
        <v>53437.12</v>
      </c>
      <c r="F502" s="22">
        <v>58295.04</v>
      </c>
      <c r="G502" s="21" t="s">
        <v>29</v>
      </c>
      <c r="H502" s="22">
        <v>58295.04</v>
      </c>
      <c r="I502" s="24" t="s">
        <v>29</v>
      </c>
    </row>
    <row r="503" spans="1:9" ht="30">
      <c r="A503" s="34" t="s">
        <v>123</v>
      </c>
      <c r="B503" s="20" t="s">
        <v>33</v>
      </c>
      <c r="C503" s="22">
        <v>748541</v>
      </c>
      <c r="D503" s="22">
        <v>751917</v>
      </c>
      <c r="E503" s="22">
        <v>689588</v>
      </c>
      <c r="F503" s="22">
        <v>751917</v>
      </c>
      <c r="G503" s="21" t="s">
        <v>29</v>
      </c>
      <c r="H503" s="22">
        <v>751917</v>
      </c>
      <c r="I503" s="24" t="s">
        <v>29</v>
      </c>
    </row>
    <row r="504" spans="1:9" ht="30">
      <c r="A504" s="34" t="s">
        <v>124</v>
      </c>
      <c r="B504" s="20" t="s">
        <v>1</v>
      </c>
      <c r="C504" s="22">
        <v>51370</v>
      </c>
      <c r="D504" s="22">
        <v>51846.4</v>
      </c>
      <c r="E504" s="22">
        <v>47497.44</v>
      </c>
      <c r="F504" s="22">
        <v>51846.4</v>
      </c>
      <c r="G504" s="21" t="s">
        <v>29</v>
      </c>
      <c r="H504" s="22">
        <v>51846.4</v>
      </c>
      <c r="I504" s="24" t="s">
        <v>29</v>
      </c>
    </row>
    <row r="505" spans="1:9" ht="15">
      <c r="A505" s="34" t="s">
        <v>125</v>
      </c>
      <c r="B505" s="22" t="s">
        <v>25</v>
      </c>
      <c r="C505" s="22">
        <v>29315</v>
      </c>
      <c r="D505" s="22">
        <v>29315</v>
      </c>
      <c r="E505" s="22">
        <v>27602.59</v>
      </c>
      <c r="F505" s="22">
        <v>30229.7</v>
      </c>
      <c r="G505" s="21" t="s">
        <v>29</v>
      </c>
      <c r="H505" s="22">
        <v>30229.7</v>
      </c>
      <c r="I505" s="24" t="s">
        <v>29</v>
      </c>
    </row>
    <row r="506" spans="1:9" ht="15">
      <c r="A506" s="35" t="s">
        <v>60</v>
      </c>
      <c r="B506" s="26" t="s">
        <v>2</v>
      </c>
      <c r="C506" s="19">
        <v>1135598</v>
      </c>
      <c r="D506" s="19">
        <v>1135598</v>
      </c>
      <c r="E506" s="81">
        <f>2054594.17+3106.25</f>
        <v>2057700.42</v>
      </c>
      <c r="F506" s="19">
        <f>2132745.8+3138.91</f>
        <v>2135884.71</v>
      </c>
      <c r="G506" s="21">
        <v>61111.25</v>
      </c>
      <c r="H506" s="19">
        <f>2132745.8+3138.91</f>
        <v>2135884.71</v>
      </c>
      <c r="I506" s="24">
        <v>61111.25</v>
      </c>
    </row>
    <row r="507" spans="1:9" ht="45">
      <c r="A507" s="38"/>
      <c r="B507" s="20" t="s">
        <v>126</v>
      </c>
      <c r="C507" s="39"/>
      <c r="D507" s="40"/>
      <c r="E507" s="39">
        <v>982572.63</v>
      </c>
      <c r="F507" s="39">
        <v>1027424.39</v>
      </c>
      <c r="G507" s="21">
        <v>8</v>
      </c>
      <c r="H507" s="39">
        <v>1027424.39</v>
      </c>
      <c r="I507" s="24">
        <v>8</v>
      </c>
    </row>
    <row r="508" spans="1:9" ht="30">
      <c r="A508" s="35" t="s">
        <v>62</v>
      </c>
      <c r="B508" s="19" t="s">
        <v>12</v>
      </c>
      <c r="C508" s="41">
        <v>5452016</v>
      </c>
      <c r="D508" s="41">
        <v>5452016</v>
      </c>
      <c r="E508" s="14">
        <v>4998212.05</v>
      </c>
      <c r="F508" s="14">
        <v>5455330.79</v>
      </c>
      <c r="G508" s="42" t="s">
        <v>29</v>
      </c>
      <c r="H508" s="14">
        <v>5455330.79</v>
      </c>
      <c r="I508" s="43" t="s">
        <v>29</v>
      </c>
    </row>
    <row r="509" spans="1:9" ht="15">
      <c r="A509" s="35" t="s">
        <v>78</v>
      </c>
      <c r="B509" s="13" t="s">
        <v>13</v>
      </c>
      <c r="C509" s="14">
        <v>85675</v>
      </c>
      <c r="D509" s="14">
        <v>85675</v>
      </c>
      <c r="E509" s="14">
        <v>46537.96</v>
      </c>
      <c r="F509" s="14">
        <v>50906.83</v>
      </c>
      <c r="G509" s="42" t="s">
        <v>29</v>
      </c>
      <c r="H509" s="14">
        <v>50906.83</v>
      </c>
      <c r="I509" s="43" t="s">
        <v>29</v>
      </c>
    </row>
    <row r="510" spans="1:9" ht="15">
      <c r="A510" s="35" t="s">
        <v>83</v>
      </c>
      <c r="B510" s="26" t="s">
        <v>42</v>
      </c>
      <c r="C510" s="14">
        <v>16236</v>
      </c>
      <c r="D510" s="14">
        <v>16236</v>
      </c>
      <c r="E510" s="14">
        <v>14883</v>
      </c>
      <c r="F510" s="14">
        <v>16236</v>
      </c>
      <c r="G510" s="42"/>
      <c r="H510" s="14">
        <v>16236</v>
      </c>
      <c r="I510" s="43">
        <v>0</v>
      </c>
    </row>
    <row r="511" spans="1:9" ht="30">
      <c r="A511" s="35" t="s">
        <v>84</v>
      </c>
      <c r="B511" s="26" t="s">
        <v>82</v>
      </c>
      <c r="C511" s="14"/>
      <c r="D511" s="14"/>
      <c r="E511" s="14"/>
      <c r="F511" s="14"/>
      <c r="G511" s="42"/>
      <c r="H511" s="14"/>
      <c r="I511" s="43"/>
    </row>
    <row r="512" spans="1:9" ht="30">
      <c r="A512" s="35" t="s">
        <v>85</v>
      </c>
      <c r="B512" s="19" t="s">
        <v>22</v>
      </c>
      <c r="C512" s="41">
        <v>477312</v>
      </c>
      <c r="D512" s="41">
        <v>477312</v>
      </c>
      <c r="E512" s="14">
        <v>436577.99</v>
      </c>
      <c r="F512" s="14">
        <v>477312.46</v>
      </c>
      <c r="G512" s="42" t="s">
        <v>29</v>
      </c>
      <c r="H512" s="14">
        <v>477312.46</v>
      </c>
      <c r="I512" s="43" t="s">
        <v>29</v>
      </c>
    </row>
    <row r="513" spans="1:9" ht="15">
      <c r="A513" s="35" t="s">
        <v>91</v>
      </c>
      <c r="B513" s="44" t="s">
        <v>21</v>
      </c>
      <c r="C513" s="14">
        <v>2405282</v>
      </c>
      <c r="D513" s="14">
        <v>2405282</v>
      </c>
      <c r="E513" s="14">
        <v>2208571.91</v>
      </c>
      <c r="F513" s="14">
        <v>2456292.23</v>
      </c>
      <c r="G513" s="42" t="s">
        <v>29</v>
      </c>
      <c r="H513" s="14">
        <v>2456292.23</v>
      </c>
      <c r="I513" s="43" t="s">
        <v>29</v>
      </c>
    </row>
    <row r="514" spans="1:9" ht="15">
      <c r="A514" s="35"/>
      <c r="B514" s="20" t="s">
        <v>231</v>
      </c>
      <c r="C514" s="14"/>
      <c r="D514" s="14"/>
      <c r="E514" s="22">
        <v>57201.08</v>
      </c>
      <c r="F514" s="22">
        <v>58248.5</v>
      </c>
      <c r="G514" s="21" t="s">
        <v>29</v>
      </c>
      <c r="H514" s="22">
        <v>58248.5</v>
      </c>
      <c r="I514" s="43" t="s">
        <v>29</v>
      </c>
    </row>
    <row r="515" spans="1:9" ht="30">
      <c r="A515" s="35" t="s">
        <v>92</v>
      </c>
      <c r="B515" s="46" t="s">
        <v>36</v>
      </c>
      <c r="C515" s="14">
        <f>C516+C517</f>
        <v>782530</v>
      </c>
      <c r="D515" s="14">
        <f>D516+D517</f>
        <v>782530</v>
      </c>
      <c r="E515" s="14">
        <f>E516+E517</f>
        <v>631228.17</v>
      </c>
      <c r="F515" s="14">
        <f>F516+F517</f>
        <v>696103.81</v>
      </c>
      <c r="G515" s="42">
        <f>G517</f>
        <v>0</v>
      </c>
      <c r="H515" s="14">
        <f>H516+H517</f>
        <v>696103.81</v>
      </c>
      <c r="I515" s="43">
        <f>I517</f>
        <v>0</v>
      </c>
    </row>
    <row r="516" spans="1:9" ht="60">
      <c r="A516" s="47" t="s">
        <v>127</v>
      </c>
      <c r="B516" s="48" t="s">
        <v>44</v>
      </c>
      <c r="C516" s="22">
        <v>782530</v>
      </c>
      <c r="D516" s="22">
        <v>782530</v>
      </c>
      <c r="E516" s="22">
        <v>631228.17</v>
      </c>
      <c r="F516" s="22">
        <v>696103.81</v>
      </c>
      <c r="G516" s="21" t="s">
        <v>29</v>
      </c>
      <c r="H516" s="22">
        <v>696103.81</v>
      </c>
      <c r="I516" s="43" t="s">
        <v>29</v>
      </c>
    </row>
    <row r="517" spans="1:9" ht="75">
      <c r="A517" s="47" t="s">
        <v>128</v>
      </c>
      <c r="B517" s="48" t="s">
        <v>45</v>
      </c>
      <c r="C517" s="14"/>
      <c r="D517" s="14"/>
      <c r="E517" s="14"/>
      <c r="F517" s="14"/>
      <c r="G517" s="42"/>
      <c r="H517" s="14"/>
      <c r="I517" s="43"/>
    </row>
    <row r="518" spans="1:9" ht="15" hidden="1">
      <c r="A518" s="12" t="s">
        <v>130</v>
      </c>
      <c r="B518" s="25" t="s">
        <v>129</v>
      </c>
      <c r="C518" s="14"/>
      <c r="D518" s="14"/>
      <c r="E518" s="14"/>
      <c r="F518" s="14"/>
      <c r="G518" s="42" t="s">
        <v>29</v>
      </c>
      <c r="H518" s="14"/>
      <c r="I518" s="43" t="s">
        <v>29</v>
      </c>
    </row>
    <row r="519" spans="1:9" ht="30">
      <c r="A519" s="12" t="s">
        <v>96</v>
      </c>
      <c r="B519" s="25" t="s">
        <v>131</v>
      </c>
      <c r="C519" s="14">
        <f>SUM(C520:C521)</f>
        <v>189160</v>
      </c>
      <c r="D519" s="14">
        <f>SUM(D520:D521)</f>
        <v>189160</v>
      </c>
      <c r="E519" s="14">
        <f>SUM(E520:E521)</f>
        <v>188700</v>
      </c>
      <c r="F519" s="14">
        <f>SUM(F520:F521)</f>
        <v>189160</v>
      </c>
      <c r="G519" s="42" t="s">
        <v>29</v>
      </c>
      <c r="H519" s="14">
        <f>SUM(H520:H521)</f>
        <v>189160</v>
      </c>
      <c r="I519" s="43" t="s">
        <v>29</v>
      </c>
    </row>
    <row r="520" spans="1:9" ht="15">
      <c r="A520" s="34" t="s">
        <v>212</v>
      </c>
      <c r="B520" s="49" t="s">
        <v>132</v>
      </c>
      <c r="C520" s="22">
        <f>21870+94000</f>
        <v>115870</v>
      </c>
      <c r="D520" s="22">
        <f>21870+94000</f>
        <v>115870</v>
      </c>
      <c r="E520" s="22">
        <v>115870</v>
      </c>
      <c r="F520" s="22">
        <v>115870</v>
      </c>
      <c r="G520" s="21" t="s">
        <v>29</v>
      </c>
      <c r="H520" s="22">
        <v>115870</v>
      </c>
      <c r="I520" s="24" t="s">
        <v>29</v>
      </c>
    </row>
    <row r="521" spans="1:9" ht="15">
      <c r="A521" s="34" t="s">
        <v>213</v>
      </c>
      <c r="B521" s="49" t="s">
        <v>133</v>
      </c>
      <c r="C521" s="22">
        <v>73290</v>
      </c>
      <c r="D521" s="22">
        <v>73290</v>
      </c>
      <c r="E521" s="22">
        <v>72830</v>
      </c>
      <c r="F521" s="22">
        <v>73290</v>
      </c>
      <c r="G521" s="21" t="s">
        <v>29</v>
      </c>
      <c r="H521" s="22">
        <v>73290</v>
      </c>
      <c r="I521" s="24" t="s">
        <v>29</v>
      </c>
    </row>
    <row r="522" spans="1:9" ht="15">
      <c r="A522" s="12" t="s">
        <v>130</v>
      </c>
      <c r="B522" s="46" t="s">
        <v>66</v>
      </c>
      <c r="C522" s="14">
        <v>414357</v>
      </c>
      <c r="D522" s="14">
        <v>414357</v>
      </c>
      <c r="E522" s="21" t="s">
        <v>29</v>
      </c>
      <c r="F522" s="21" t="s">
        <v>29</v>
      </c>
      <c r="G522" s="21" t="s">
        <v>29</v>
      </c>
      <c r="H522" s="21" t="s">
        <v>29</v>
      </c>
      <c r="I522" s="24" t="s">
        <v>29</v>
      </c>
    </row>
    <row r="523" spans="1:9" ht="15">
      <c r="A523" s="168" t="s">
        <v>135</v>
      </c>
      <c r="B523" s="169"/>
      <c r="C523" s="21" t="s">
        <v>29</v>
      </c>
      <c r="D523" s="21" t="s">
        <v>29</v>
      </c>
      <c r="E523" s="50">
        <v>3525596</v>
      </c>
      <c r="F523" s="21" t="s">
        <v>29</v>
      </c>
      <c r="G523" s="21" t="s">
        <v>29</v>
      </c>
      <c r="H523" s="21" t="s">
        <v>29</v>
      </c>
      <c r="I523" s="24" t="s">
        <v>29</v>
      </c>
    </row>
    <row r="524" spans="1:9" ht="15">
      <c r="A524" s="168" t="s">
        <v>32</v>
      </c>
      <c r="B524" s="169"/>
      <c r="C524" s="21" t="s">
        <v>29</v>
      </c>
      <c r="D524" s="21" t="s">
        <v>29</v>
      </c>
      <c r="E524" s="51" t="s">
        <v>29</v>
      </c>
      <c r="F524" s="21"/>
      <c r="G524" s="21"/>
      <c r="H524" s="21"/>
      <c r="I524" s="24"/>
    </row>
    <row r="525" spans="1:9" ht="15.75" thickBot="1">
      <c r="A525" s="170" t="s">
        <v>40</v>
      </c>
      <c r="B525" s="171"/>
      <c r="C525" s="21" t="s">
        <v>29</v>
      </c>
      <c r="D525" s="21" t="s">
        <v>29</v>
      </c>
      <c r="E525" s="50">
        <v>-190.74</v>
      </c>
      <c r="F525" s="21" t="s">
        <v>29</v>
      </c>
      <c r="G525" s="21" t="s">
        <v>29</v>
      </c>
      <c r="H525" s="21" t="s">
        <v>29</v>
      </c>
      <c r="I525" s="24" t="s">
        <v>29</v>
      </c>
    </row>
    <row r="526" spans="1:9" s="11" customFormat="1" ht="16.5" thickBot="1" thickTop="1">
      <c r="A526" s="149" t="s">
        <v>253</v>
      </c>
      <c r="B526" s="150"/>
      <c r="C526" s="150"/>
      <c r="D526" s="150"/>
      <c r="E526" s="150"/>
      <c r="F526" s="150"/>
      <c r="G526" s="150"/>
      <c r="H526" s="150"/>
      <c r="I526" s="151"/>
    </row>
    <row r="527" spans="1:9" ht="47.25" customHeight="1" thickTop="1">
      <c r="A527" s="172" t="s">
        <v>249</v>
      </c>
      <c r="B527" s="173"/>
      <c r="C527" s="141">
        <f>C528+C529+C530+C531+C532+C533+C534+C535+C536</f>
        <v>347748</v>
      </c>
      <c r="D527" s="141">
        <f>D528+D529+D530+D531+D532+D533+D534+D535+D536</f>
        <v>347747.62</v>
      </c>
      <c r="E527" s="141">
        <f>E528+E529+E530+E531+E532+E533+E534+E535+E537+E539+E536</f>
        <v>366761.98</v>
      </c>
      <c r="F527" s="141">
        <f>F528+F529+F530+F531+F532+F533+F534+F535+F536</f>
        <v>346243.67</v>
      </c>
      <c r="G527" s="142" t="s">
        <v>29</v>
      </c>
      <c r="H527" s="141">
        <f>H528+H529+H530+H531+H532+H533+H534+H535+H536</f>
        <v>334643.05</v>
      </c>
      <c r="I527" s="143" t="s">
        <v>29</v>
      </c>
    </row>
    <row r="528" spans="1:9" ht="15">
      <c r="A528" s="12" t="s">
        <v>10</v>
      </c>
      <c r="B528" s="52" t="s">
        <v>136</v>
      </c>
      <c r="C528" s="41">
        <v>334644</v>
      </c>
      <c r="D528" s="41">
        <v>334644</v>
      </c>
      <c r="E528" s="41">
        <v>312142.38</v>
      </c>
      <c r="F528" s="14">
        <v>346243.67</v>
      </c>
      <c r="G528" s="53" t="s">
        <v>29</v>
      </c>
      <c r="H528" s="14">
        <v>334643.05</v>
      </c>
      <c r="I528" s="54" t="s">
        <v>29</v>
      </c>
    </row>
    <row r="529" spans="1:9" ht="15">
      <c r="A529" s="12" t="s">
        <v>11</v>
      </c>
      <c r="B529" s="52" t="s">
        <v>46</v>
      </c>
      <c r="C529" s="53"/>
      <c r="D529" s="53"/>
      <c r="E529" s="53"/>
      <c r="F529" s="53"/>
      <c r="G529" s="53" t="s">
        <v>29</v>
      </c>
      <c r="H529" s="53"/>
      <c r="I529" s="54" t="s">
        <v>29</v>
      </c>
    </row>
    <row r="530" spans="1:9" ht="15">
      <c r="A530" s="12" t="s">
        <v>70</v>
      </c>
      <c r="B530" s="52" t="s">
        <v>77</v>
      </c>
      <c r="C530" s="53"/>
      <c r="D530" s="53"/>
      <c r="E530" s="53"/>
      <c r="F530" s="53"/>
      <c r="G530" s="53" t="s">
        <v>29</v>
      </c>
      <c r="H530" s="53"/>
      <c r="I530" s="54" t="s">
        <v>29</v>
      </c>
    </row>
    <row r="531" spans="1:9" ht="15">
      <c r="A531" s="12" t="s">
        <v>71</v>
      </c>
      <c r="B531" s="52" t="s">
        <v>69</v>
      </c>
      <c r="C531" s="53"/>
      <c r="D531" s="53"/>
      <c r="E531" s="53"/>
      <c r="F531" s="53"/>
      <c r="G531" s="53" t="s">
        <v>29</v>
      </c>
      <c r="H531" s="53"/>
      <c r="I531" s="54" t="s">
        <v>29</v>
      </c>
    </row>
    <row r="532" spans="1:9" ht="15">
      <c r="A532" s="12" t="s">
        <v>76</v>
      </c>
      <c r="B532" s="52" t="s">
        <v>72</v>
      </c>
      <c r="C532" s="53"/>
      <c r="D532" s="53"/>
      <c r="E532" s="53"/>
      <c r="F532" s="53"/>
      <c r="G532" s="53" t="s">
        <v>29</v>
      </c>
      <c r="H532" s="53"/>
      <c r="I532" s="54" t="s">
        <v>29</v>
      </c>
    </row>
    <row r="533" spans="1:9" ht="15">
      <c r="A533" s="12" t="s">
        <v>79</v>
      </c>
      <c r="B533" s="52" t="s">
        <v>137</v>
      </c>
      <c r="C533" s="53"/>
      <c r="D533" s="53"/>
      <c r="E533" s="53"/>
      <c r="F533" s="53"/>
      <c r="G533" s="53" t="s">
        <v>29</v>
      </c>
      <c r="H533" s="53"/>
      <c r="I533" s="54" t="s">
        <v>29</v>
      </c>
    </row>
    <row r="534" spans="1:9" ht="30">
      <c r="A534" s="12" t="s">
        <v>90</v>
      </c>
      <c r="B534" s="29" t="s">
        <v>93</v>
      </c>
      <c r="C534" s="53"/>
      <c r="D534" s="53"/>
      <c r="E534" s="53"/>
      <c r="F534" s="53"/>
      <c r="G534" s="53" t="s">
        <v>29</v>
      </c>
      <c r="H534" s="53"/>
      <c r="I534" s="54" t="s">
        <v>29</v>
      </c>
    </row>
    <row r="535" spans="1:9" ht="15">
      <c r="A535" s="12" t="s">
        <v>94</v>
      </c>
      <c r="B535" s="2" t="s">
        <v>138</v>
      </c>
      <c r="C535" s="53"/>
      <c r="D535" s="53"/>
      <c r="E535" s="53"/>
      <c r="F535" s="53"/>
      <c r="G535" s="53" t="s">
        <v>29</v>
      </c>
      <c r="H535" s="53"/>
      <c r="I535" s="54" t="s">
        <v>29</v>
      </c>
    </row>
    <row r="536" spans="1:9" ht="30">
      <c r="A536" s="12" t="s">
        <v>204</v>
      </c>
      <c r="B536" s="29" t="s">
        <v>227</v>
      </c>
      <c r="C536" s="41">
        <v>13104</v>
      </c>
      <c r="D536" s="41">
        <v>13103.62</v>
      </c>
      <c r="E536" s="41">
        <v>13103.62</v>
      </c>
      <c r="F536" s="41"/>
      <c r="G536" s="53" t="s">
        <v>29</v>
      </c>
      <c r="H536" s="41"/>
      <c r="I536" s="54" t="s">
        <v>29</v>
      </c>
    </row>
    <row r="537" spans="1:9" ht="15">
      <c r="A537" s="168" t="s">
        <v>135</v>
      </c>
      <c r="B537" s="169"/>
      <c r="C537" s="21" t="s">
        <v>29</v>
      </c>
      <c r="D537" s="21" t="s">
        <v>29</v>
      </c>
      <c r="E537" s="50">
        <v>41515.98</v>
      </c>
      <c r="F537" s="21" t="s">
        <v>29</v>
      </c>
      <c r="G537" s="21" t="s">
        <v>29</v>
      </c>
      <c r="H537" s="21" t="s">
        <v>29</v>
      </c>
      <c r="I537" s="24" t="s">
        <v>29</v>
      </c>
    </row>
    <row r="538" spans="1:9" ht="15">
      <c r="A538" s="168" t="s">
        <v>32</v>
      </c>
      <c r="B538" s="169"/>
      <c r="C538" s="21" t="s">
        <v>29</v>
      </c>
      <c r="D538" s="21" t="s">
        <v>29</v>
      </c>
      <c r="E538" s="51" t="s">
        <v>29</v>
      </c>
      <c r="F538" s="21"/>
      <c r="G538" s="21" t="s">
        <v>29</v>
      </c>
      <c r="H538" s="21"/>
      <c r="I538" s="24" t="s">
        <v>29</v>
      </c>
    </row>
    <row r="539" spans="1:9" ht="15.75" thickBot="1">
      <c r="A539" s="170" t="s">
        <v>40</v>
      </c>
      <c r="B539" s="171"/>
      <c r="C539" s="21" t="s">
        <v>29</v>
      </c>
      <c r="D539" s="21" t="s">
        <v>29</v>
      </c>
      <c r="E539" s="21"/>
      <c r="F539" s="21" t="s">
        <v>29</v>
      </c>
      <c r="G539" s="21" t="s">
        <v>29</v>
      </c>
      <c r="H539" s="21" t="s">
        <v>29</v>
      </c>
      <c r="I539" s="24" t="s">
        <v>29</v>
      </c>
    </row>
    <row r="540" spans="1:9" s="11" customFormat="1" ht="16.5" thickBot="1" thickTop="1">
      <c r="A540" s="149" t="s">
        <v>253</v>
      </c>
      <c r="B540" s="150"/>
      <c r="C540" s="150"/>
      <c r="D540" s="150"/>
      <c r="E540" s="150"/>
      <c r="F540" s="150"/>
      <c r="G540" s="150"/>
      <c r="H540" s="150"/>
      <c r="I540" s="151"/>
    </row>
    <row r="541" spans="1:9" ht="42.75" customHeight="1" thickTop="1">
      <c r="A541" s="172" t="s">
        <v>250</v>
      </c>
      <c r="B541" s="173"/>
      <c r="C541" s="144">
        <f>C542+C543+C546+C558+C559+C560+C561+C562+C563+C564+C565+C566+C567+C568+C569+C570+C571+C572+C573+C576+C577+C578+C579+C580+C581+C582+C583+C584+C585+C586+C587+C588+C589+C591</f>
        <v>22142760.820000004</v>
      </c>
      <c r="D541" s="144">
        <f>D542+D543+D546+D558+D559+D560+D561+D562+D563+D564+D565+D566+D567+D568+D569+D570+D571+D572+D573+D576+D577+D578+D579+D580+D581+D582+D583+D584+D585+D586+D587+D588+D589+D591</f>
        <v>22142760.820000004</v>
      </c>
      <c r="E541" s="144">
        <f>E542+E543+E546+E558+E559+E561+E563+E564+E566+E569+E570+E571+E572+E573+E576+E577+E578+E579+E580+E581+E583+E585+E590+E592+E594</f>
        <v>22014521.8</v>
      </c>
      <c r="F541" s="144">
        <f>F542+F543+F546+F558+F559+F561+F563+F564+F566+F569+F570+F571+F572+F573+F576+F577+F578+F579+F580+F581+F583+F585+F590</f>
        <v>21236883.270000003</v>
      </c>
      <c r="G541" s="144">
        <f>G542+G543+G546+G558+G559+G560+G561+G562+G563+G564+G565+G566+G567+G568+G570+G571+G572+G573+G576+G577+G578+G579+G580+G581+G582+G583+G585+G590</f>
        <v>822286</v>
      </c>
      <c r="H541" s="144">
        <f>H542+H543+H546+H558+H559+H560+H561+H562+H563+H564+H565+H566+H567+H568+H569+H570+H571+H572+H573+H576+H577+H578+H579+H580+H581+H582+H583+H584+H585+H586+H587+H588+H589+H590+H593</f>
        <v>21236883.270000003</v>
      </c>
      <c r="I541" s="144">
        <f>I542+I543+I546+I558+I559+I560+I561+I562+I563+I564+I565+I566+I567+I568+I570+I571+I572+I573+I576+I577+I578+I579+I580+I581+I582+I583+I585+I590</f>
        <v>822286</v>
      </c>
    </row>
    <row r="542" spans="1:9" ht="15">
      <c r="A542" s="12" t="s">
        <v>48</v>
      </c>
      <c r="B542" s="52" t="s">
        <v>31</v>
      </c>
      <c r="C542" s="41">
        <v>15605951</v>
      </c>
      <c r="D542" s="41">
        <v>15605951</v>
      </c>
      <c r="E542" s="14">
        <v>15097703.49</v>
      </c>
      <c r="F542" s="14">
        <v>15596588.92</v>
      </c>
      <c r="G542" s="42">
        <v>533373</v>
      </c>
      <c r="H542" s="14">
        <v>15596588.92</v>
      </c>
      <c r="I542" s="43">
        <v>533373</v>
      </c>
    </row>
    <row r="543" spans="1:9" ht="30">
      <c r="A543" s="12" t="s">
        <v>49</v>
      </c>
      <c r="B543" s="26" t="s">
        <v>139</v>
      </c>
      <c r="C543" s="41">
        <f>2240565+C544</f>
        <v>2432111</v>
      </c>
      <c r="D543" s="41">
        <v>2432111</v>
      </c>
      <c r="E543" s="14">
        <v>2619149</v>
      </c>
      <c r="F543" s="14">
        <v>2596301</v>
      </c>
      <c r="G543" s="43">
        <v>127964</v>
      </c>
      <c r="H543" s="14">
        <v>2596301</v>
      </c>
      <c r="I543" s="43">
        <v>127964</v>
      </c>
    </row>
    <row r="544" spans="1:9" ht="30">
      <c r="A544" s="34"/>
      <c r="B544" s="20" t="s">
        <v>140</v>
      </c>
      <c r="C544" s="22">
        <v>191546</v>
      </c>
      <c r="D544" s="22">
        <v>191546</v>
      </c>
      <c r="E544" s="22">
        <v>191546</v>
      </c>
      <c r="F544" s="22">
        <v>191546</v>
      </c>
      <c r="G544" s="21"/>
      <c r="H544" s="22">
        <v>191546</v>
      </c>
      <c r="I544" s="24"/>
    </row>
    <row r="545" spans="1:9" ht="30">
      <c r="A545" s="34"/>
      <c r="B545" s="20" t="s">
        <v>141</v>
      </c>
      <c r="C545" s="20">
        <v>164190</v>
      </c>
      <c r="D545" s="22">
        <v>164190</v>
      </c>
      <c r="E545" s="22">
        <v>158759</v>
      </c>
      <c r="F545" s="22">
        <v>164190</v>
      </c>
      <c r="G545" s="21"/>
      <c r="H545" s="22">
        <v>164190</v>
      </c>
      <c r="I545" s="24"/>
    </row>
    <row r="546" spans="1:9" ht="15">
      <c r="A546" s="12" t="s">
        <v>50</v>
      </c>
      <c r="B546" s="27" t="s">
        <v>142</v>
      </c>
      <c r="C546" s="41">
        <f aca="true" t="shared" si="31" ref="C546:I546">C547+C548+C551+C552+C553+C554+C555+C556+C557</f>
        <v>980900</v>
      </c>
      <c r="D546" s="41">
        <f t="shared" si="31"/>
        <v>980900</v>
      </c>
      <c r="E546" s="41">
        <f t="shared" si="31"/>
        <v>860732.4800000001</v>
      </c>
      <c r="F546" s="41">
        <f t="shared" si="31"/>
        <v>820436.5900000002</v>
      </c>
      <c r="G546" s="41">
        <f t="shared" si="31"/>
        <v>124464</v>
      </c>
      <c r="H546" s="41">
        <f t="shared" si="31"/>
        <v>820436.5900000002</v>
      </c>
      <c r="I546" s="41">
        <f t="shared" si="31"/>
        <v>124464</v>
      </c>
    </row>
    <row r="547" spans="1:9" ht="15">
      <c r="A547" s="55" t="s">
        <v>143</v>
      </c>
      <c r="B547" s="29" t="s">
        <v>0</v>
      </c>
      <c r="C547" s="41">
        <v>698618</v>
      </c>
      <c r="D547" s="41">
        <v>698618</v>
      </c>
      <c r="E547" s="41">
        <v>651841.4800000001</v>
      </c>
      <c r="F547" s="41">
        <v>616110.9800000001</v>
      </c>
      <c r="G547" s="41">
        <v>87936</v>
      </c>
      <c r="H547" s="41">
        <v>616110.9800000001</v>
      </c>
      <c r="I547" s="41">
        <v>87936</v>
      </c>
    </row>
    <row r="548" spans="1:9" ht="15">
      <c r="A548" s="55" t="s">
        <v>144</v>
      </c>
      <c r="B548" s="27" t="s">
        <v>87</v>
      </c>
      <c r="C548" s="41">
        <v>228493</v>
      </c>
      <c r="D548" s="41">
        <v>228493</v>
      </c>
      <c r="E548" s="41">
        <f>E549+E550</f>
        <v>179934.45</v>
      </c>
      <c r="F548" s="41">
        <f>F549+F550</f>
        <v>163836.66</v>
      </c>
      <c r="G548" s="41">
        <f>G549+G550</f>
        <v>34411</v>
      </c>
      <c r="H548" s="41">
        <f>H549+H550</f>
        <v>163836.66</v>
      </c>
      <c r="I548" s="41">
        <f>I549+I550</f>
        <v>34411</v>
      </c>
    </row>
    <row r="549" spans="1:9" ht="15">
      <c r="A549" s="57" t="s">
        <v>145</v>
      </c>
      <c r="B549" s="58" t="s">
        <v>88</v>
      </c>
      <c r="C549" s="53" t="s">
        <v>29</v>
      </c>
      <c r="D549" s="53" t="s">
        <v>29</v>
      </c>
      <c r="E549" s="20">
        <v>77174.05</v>
      </c>
      <c r="F549" s="20">
        <v>76250.05</v>
      </c>
      <c r="G549" s="20">
        <v>8607</v>
      </c>
      <c r="H549" s="20">
        <v>76250.05</v>
      </c>
      <c r="I549" s="59">
        <v>8607</v>
      </c>
    </row>
    <row r="550" spans="1:9" ht="15">
      <c r="A550" s="57" t="s">
        <v>146</v>
      </c>
      <c r="B550" s="58" t="s">
        <v>63</v>
      </c>
      <c r="C550" s="53" t="s">
        <v>29</v>
      </c>
      <c r="D550" s="53" t="s">
        <v>29</v>
      </c>
      <c r="E550" s="20">
        <v>102760.40000000001</v>
      </c>
      <c r="F550" s="20">
        <v>87586.61</v>
      </c>
      <c r="G550" s="20">
        <v>25804</v>
      </c>
      <c r="H550" s="20">
        <v>87586.61</v>
      </c>
      <c r="I550" s="59">
        <v>25804</v>
      </c>
    </row>
    <row r="551" spans="1:9" ht="15">
      <c r="A551" s="55" t="s">
        <v>147</v>
      </c>
      <c r="B551" s="27" t="s">
        <v>148</v>
      </c>
      <c r="C551" s="53"/>
      <c r="D551" s="53"/>
      <c r="E551" s="20"/>
      <c r="F551" s="20"/>
      <c r="G551" s="20"/>
      <c r="H551" s="20"/>
      <c r="I551" s="59"/>
    </row>
    <row r="552" spans="1:9" ht="15">
      <c r="A552" s="55" t="s">
        <v>149</v>
      </c>
      <c r="B552" s="27" t="s">
        <v>150</v>
      </c>
      <c r="C552" s="53"/>
      <c r="D552" s="53"/>
      <c r="E552" s="19">
        <v>1700.65</v>
      </c>
      <c r="F552" s="19">
        <v>1847.55</v>
      </c>
      <c r="G552" s="19"/>
      <c r="H552" s="19">
        <v>1847.55</v>
      </c>
      <c r="I552" s="59"/>
    </row>
    <row r="553" spans="1:9" ht="15">
      <c r="A553" s="55" t="s">
        <v>151</v>
      </c>
      <c r="B553" s="27" t="s">
        <v>152</v>
      </c>
      <c r="C553" s="77"/>
      <c r="D553" s="77"/>
      <c r="E553" s="19">
        <v>16.2</v>
      </c>
      <c r="F553" s="19">
        <v>22.68</v>
      </c>
      <c r="G553" s="19"/>
      <c r="H553" s="19">
        <v>22.68</v>
      </c>
      <c r="I553" s="70"/>
    </row>
    <row r="554" spans="1:9" ht="15">
      <c r="A554" s="55" t="s">
        <v>153</v>
      </c>
      <c r="B554" s="61" t="s">
        <v>154</v>
      </c>
      <c r="C554" s="77"/>
      <c r="D554" s="77"/>
      <c r="E554" s="77"/>
      <c r="F554" s="77"/>
      <c r="G554" s="77"/>
      <c r="H554" s="77"/>
      <c r="I554" s="70"/>
    </row>
    <row r="555" spans="1:9" ht="30">
      <c r="A555" s="55" t="s">
        <v>155</v>
      </c>
      <c r="B555" s="62" t="s">
        <v>156</v>
      </c>
      <c r="C555" s="77"/>
      <c r="D555" s="77"/>
      <c r="E555" s="77"/>
      <c r="F555" s="77"/>
      <c r="G555" s="77"/>
      <c r="H555" s="77"/>
      <c r="I555" s="70"/>
    </row>
    <row r="556" spans="1:9" ht="30">
      <c r="A556" s="55" t="s">
        <v>157</v>
      </c>
      <c r="B556" s="52" t="s">
        <v>89</v>
      </c>
      <c r="C556" s="77"/>
      <c r="D556" s="77"/>
      <c r="E556" s="41">
        <v>117.48</v>
      </c>
      <c r="F556" s="41">
        <v>113.48</v>
      </c>
      <c r="G556" s="41">
        <v>4</v>
      </c>
      <c r="H556" s="41">
        <v>113.48</v>
      </c>
      <c r="I556" s="56">
        <v>4</v>
      </c>
    </row>
    <row r="557" spans="1:9" ht="15">
      <c r="A557" s="55" t="s">
        <v>158</v>
      </c>
      <c r="B557" s="27" t="s">
        <v>59</v>
      </c>
      <c r="C557" s="41">
        <v>53789</v>
      </c>
      <c r="D557" s="41">
        <v>53789</v>
      </c>
      <c r="E557" s="41">
        <v>27122.219999999998</v>
      </c>
      <c r="F557" s="41">
        <v>38505.24</v>
      </c>
      <c r="G557" s="41">
        <v>2113</v>
      </c>
      <c r="H557" s="41">
        <v>38505.24</v>
      </c>
      <c r="I557" s="56">
        <v>2113</v>
      </c>
    </row>
    <row r="558" spans="1:9" ht="15">
      <c r="A558" s="12" t="s">
        <v>51</v>
      </c>
      <c r="B558" s="64" t="s">
        <v>159</v>
      </c>
      <c r="C558" s="14">
        <v>21232</v>
      </c>
      <c r="D558" s="14">
        <v>21232</v>
      </c>
      <c r="E558" s="14">
        <v>20057.57</v>
      </c>
      <c r="F558" s="14">
        <v>21396.2</v>
      </c>
      <c r="G558" s="30">
        <v>411</v>
      </c>
      <c r="H558" s="30">
        <v>21396.2</v>
      </c>
      <c r="I558" s="78">
        <v>411</v>
      </c>
    </row>
    <row r="559" spans="1:9" ht="15">
      <c r="A559" s="12" t="s">
        <v>52</v>
      </c>
      <c r="B559" s="52" t="s">
        <v>160</v>
      </c>
      <c r="C559" s="41">
        <v>709450</v>
      </c>
      <c r="D559" s="41">
        <v>709450</v>
      </c>
      <c r="E559" s="14">
        <v>577337.99</v>
      </c>
      <c r="F559" s="14">
        <v>598585.49</v>
      </c>
      <c r="G559" s="14">
        <v>28014</v>
      </c>
      <c r="H559" s="14">
        <v>598585.49</v>
      </c>
      <c r="I559" s="66">
        <v>28014</v>
      </c>
    </row>
    <row r="560" spans="1:9" ht="15">
      <c r="A560" s="12" t="s">
        <v>86</v>
      </c>
      <c r="B560" s="64" t="s">
        <v>161</v>
      </c>
      <c r="C560" s="41"/>
      <c r="D560" s="14"/>
      <c r="E560" s="14"/>
      <c r="F560" s="14"/>
      <c r="G560" s="42"/>
      <c r="H560" s="14"/>
      <c r="I560" s="43"/>
    </row>
    <row r="561" spans="1:9" ht="30">
      <c r="A561" s="12" t="s">
        <v>53</v>
      </c>
      <c r="B561" s="64" t="s">
        <v>162</v>
      </c>
      <c r="C561" s="14">
        <v>19671</v>
      </c>
      <c r="D561" s="14">
        <v>19671</v>
      </c>
      <c r="E561" s="14">
        <v>19841.91</v>
      </c>
      <c r="F561" s="14">
        <v>21499.98</v>
      </c>
      <c r="G561" s="30">
        <v>624</v>
      </c>
      <c r="H561" s="30">
        <v>21499.98</v>
      </c>
      <c r="I561" s="78">
        <v>624</v>
      </c>
    </row>
    <row r="562" spans="1:9" ht="30">
      <c r="A562" s="12" t="s">
        <v>54</v>
      </c>
      <c r="B562" s="52" t="s">
        <v>163</v>
      </c>
      <c r="C562" s="41">
        <v>1735</v>
      </c>
      <c r="D562" s="41">
        <v>1735</v>
      </c>
      <c r="E562" s="14"/>
      <c r="F562" s="14"/>
      <c r="G562" s="42"/>
      <c r="H562" s="14">
        <v>0</v>
      </c>
      <c r="I562" s="43">
        <v>0</v>
      </c>
    </row>
    <row r="563" spans="1:9" ht="15">
      <c r="A563" s="12" t="s">
        <v>67</v>
      </c>
      <c r="B563" s="52" t="s">
        <v>164</v>
      </c>
      <c r="C563" s="41">
        <v>4787</v>
      </c>
      <c r="D563" s="41">
        <v>4787</v>
      </c>
      <c r="E563" s="14">
        <v>3322.6800000000003</v>
      </c>
      <c r="F563" s="14">
        <v>3338.97</v>
      </c>
      <c r="G563" s="42">
        <v>360</v>
      </c>
      <c r="H563" s="14">
        <v>3338.97</v>
      </c>
      <c r="I563" s="43">
        <v>360</v>
      </c>
    </row>
    <row r="564" spans="1:9" ht="30">
      <c r="A564" s="12" t="s">
        <v>55</v>
      </c>
      <c r="B564" s="68" t="s">
        <v>165</v>
      </c>
      <c r="C564" s="41">
        <v>144960</v>
      </c>
      <c r="D564" s="41">
        <v>144960</v>
      </c>
      <c r="E564" s="14">
        <v>171691.49000000002</v>
      </c>
      <c r="F564" s="14">
        <v>189537.02</v>
      </c>
      <c r="G564" s="42">
        <v>2127</v>
      </c>
      <c r="H564" s="14">
        <v>189537.02</v>
      </c>
      <c r="I564" s="43">
        <v>2127</v>
      </c>
    </row>
    <row r="565" spans="1:9" ht="30">
      <c r="A565" s="12" t="s">
        <v>56</v>
      </c>
      <c r="B565" s="68" t="s">
        <v>166</v>
      </c>
      <c r="C565" s="41"/>
      <c r="D565" s="41"/>
      <c r="E565" s="14"/>
      <c r="F565" s="14"/>
      <c r="G565" s="42"/>
      <c r="H565" s="14">
        <v>0</v>
      </c>
      <c r="I565" s="43">
        <v>0</v>
      </c>
    </row>
    <row r="566" spans="1:9" ht="30">
      <c r="A566" s="12" t="s">
        <v>57</v>
      </c>
      <c r="B566" s="68" t="s">
        <v>167</v>
      </c>
      <c r="C566" s="41">
        <v>1257</v>
      </c>
      <c r="D566" s="41">
        <v>1257</v>
      </c>
      <c r="E566" s="14">
        <v>562.96</v>
      </c>
      <c r="F566" s="14">
        <v>576.6</v>
      </c>
      <c r="G566" s="42">
        <v>0</v>
      </c>
      <c r="H566" s="14">
        <v>576.6</v>
      </c>
      <c r="I566" s="43">
        <v>0</v>
      </c>
    </row>
    <row r="567" spans="1:9" ht="30">
      <c r="A567" s="12" t="s">
        <v>61</v>
      </c>
      <c r="B567" s="52" t="s">
        <v>168</v>
      </c>
      <c r="C567" s="41"/>
      <c r="D567" s="14"/>
      <c r="E567" s="14"/>
      <c r="F567" s="14"/>
      <c r="G567" s="42"/>
      <c r="H567" s="14"/>
      <c r="I567" s="43"/>
    </row>
    <row r="568" spans="1:9" ht="45">
      <c r="A568" s="12" t="s">
        <v>64</v>
      </c>
      <c r="B568" s="52" t="s">
        <v>169</v>
      </c>
      <c r="C568" s="41"/>
      <c r="D568" s="14"/>
      <c r="E568" s="14"/>
      <c r="F568" s="14"/>
      <c r="G568" s="42"/>
      <c r="H568" s="14"/>
      <c r="I568" s="43"/>
    </row>
    <row r="569" spans="1:9" ht="15">
      <c r="A569" s="12" t="s">
        <v>73</v>
      </c>
      <c r="B569" s="69" t="s">
        <v>170</v>
      </c>
      <c r="C569" s="41">
        <f>H569</f>
        <v>4264.48</v>
      </c>
      <c r="D569" s="14">
        <f>H569</f>
        <v>4264.48</v>
      </c>
      <c r="E569" s="14">
        <v>3925.48</v>
      </c>
      <c r="F569" s="14">
        <v>4264.48</v>
      </c>
      <c r="G569" s="21">
        <v>0</v>
      </c>
      <c r="H569" s="14">
        <v>4264.48</v>
      </c>
      <c r="I569" s="24" t="s">
        <v>29</v>
      </c>
    </row>
    <row r="570" spans="1:9" ht="33.75" customHeight="1">
      <c r="A570" s="12" t="s">
        <v>74</v>
      </c>
      <c r="B570" s="69" t="s">
        <v>95</v>
      </c>
      <c r="C570" s="41">
        <f>H570</f>
        <v>116875.73</v>
      </c>
      <c r="D570" s="14">
        <f>H570</f>
        <v>116875.73</v>
      </c>
      <c r="E570" s="77">
        <v>115353.59</v>
      </c>
      <c r="F570" s="41">
        <v>116875.73</v>
      </c>
      <c r="G570" s="77">
        <v>0</v>
      </c>
      <c r="H570" s="41">
        <v>116875.73</v>
      </c>
      <c r="I570" s="70">
        <v>0</v>
      </c>
    </row>
    <row r="571" spans="1:9" ht="15">
      <c r="A571" s="12" t="s">
        <v>75</v>
      </c>
      <c r="B571" s="61" t="s">
        <v>171</v>
      </c>
      <c r="C571" s="41">
        <f>H571</f>
        <v>43533.92</v>
      </c>
      <c r="D571" s="14">
        <f>H571</f>
        <v>43533.92</v>
      </c>
      <c r="E571" s="77">
        <v>39736.92</v>
      </c>
      <c r="F571" s="41">
        <v>43533.92</v>
      </c>
      <c r="G571" s="77">
        <v>0</v>
      </c>
      <c r="H571" s="41">
        <v>43533.92</v>
      </c>
      <c r="I571" s="70">
        <v>0</v>
      </c>
    </row>
    <row r="572" spans="1:9" ht="15">
      <c r="A572" s="12" t="s">
        <v>80</v>
      </c>
      <c r="B572" s="52" t="s">
        <v>172</v>
      </c>
      <c r="C572" s="41">
        <v>31632</v>
      </c>
      <c r="D572" s="41">
        <v>31632</v>
      </c>
      <c r="E572" s="15">
        <v>32751.69</v>
      </c>
      <c r="F572" s="15">
        <v>36221.9</v>
      </c>
      <c r="G572" s="15">
        <v>0</v>
      </c>
      <c r="H572" s="15">
        <v>36221.9</v>
      </c>
      <c r="I572" s="67">
        <v>0</v>
      </c>
    </row>
    <row r="573" spans="1:9" ht="30">
      <c r="A573" s="12" t="s">
        <v>81</v>
      </c>
      <c r="B573" s="52" t="s">
        <v>173</v>
      </c>
      <c r="C573" s="41">
        <f aca="true" t="shared" si="32" ref="C573:I573">C574+C575</f>
        <v>250983.16999999998</v>
      </c>
      <c r="D573" s="41">
        <f>D574+D575</f>
        <v>250983.16999999998</v>
      </c>
      <c r="E573" s="41">
        <f t="shared" si="32"/>
        <v>220706.52</v>
      </c>
      <c r="F573" s="41">
        <f t="shared" si="32"/>
        <v>249742.16999999998</v>
      </c>
      <c r="G573" s="41">
        <f t="shared" si="32"/>
        <v>1241</v>
      </c>
      <c r="H573" s="41">
        <f t="shared" si="32"/>
        <v>249742.16999999998</v>
      </c>
      <c r="I573" s="41">
        <f t="shared" si="32"/>
        <v>1241</v>
      </c>
    </row>
    <row r="574" spans="1:9" ht="15">
      <c r="A574" s="12" t="s">
        <v>174</v>
      </c>
      <c r="B574" s="71" t="s">
        <v>175</v>
      </c>
      <c r="C574" s="41">
        <f>H574+I574</f>
        <v>34898.869999999995</v>
      </c>
      <c r="D574" s="41">
        <f>C574</f>
        <v>34898.869999999995</v>
      </c>
      <c r="E574" s="14">
        <v>30311.590000000004</v>
      </c>
      <c r="F574" s="14">
        <v>34854.869999999995</v>
      </c>
      <c r="G574" s="14">
        <v>44</v>
      </c>
      <c r="H574" s="14">
        <v>34854.869999999995</v>
      </c>
      <c r="I574" s="66">
        <v>44</v>
      </c>
    </row>
    <row r="575" spans="1:9" ht="30">
      <c r="A575" s="12" t="s">
        <v>176</v>
      </c>
      <c r="B575" s="71" t="s">
        <v>177</v>
      </c>
      <c r="C575" s="41">
        <f>H575+I575</f>
        <v>216084.3</v>
      </c>
      <c r="D575" s="41">
        <f>C575</f>
        <v>216084.3</v>
      </c>
      <c r="E575" s="14">
        <v>190394.93</v>
      </c>
      <c r="F575" s="14">
        <v>214887.3</v>
      </c>
      <c r="G575" s="14">
        <v>1197</v>
      </c>
      <c r="H575" s="14">
        <v>214887.3</v>
      </c>
      <c r="I575" s="66">
        <v>1197</v>
      </c>
    </row>
    <row r="576" spans="1:9" ht="15">
      <c r="A576" s="12" t="s">
        <v>97</v>
      </c>
      <c r="B576" s="52" t="s">
        <v>178</v>
      </c>
      <c r="C576" s="41">
        <v>2626</v>
      </c>
      <c r="D576" s="41">
        <v>2626</v>
      </c>
      <c r="E576" s="14">
        <v>355.59</v>
      </c>
      <c r="F576" s="15">
        <v>379.64</v>
      </c>
      <c r="G576" s="15">
        <v>12</v>
      </c>
      <c r="H576" s="15">
        <v>379.64</v>
      </c>
      <c r="I576" s="67">
        <v>12</v>
      </c>
    </row>
    <row r="577" spans="1:9" ht="15">
      <c r="A577" s="12" t="s">
        <v>98</v>
      </c>
      <c r="B577" s="52" t="s">
        <v>179</v>
      </c>
      <c r="C577" s="41">
        <f>H577</f>
        <v>2349.12</v>
      </c>
      <c r="D577" s="14">
        <f>H577</f>
        <v>2349.12</v>
      </c>
      <c r="E577" s="14">
        <v>1870.71</v>
      </c>
      <c r="F577" s="15">
        <v>2349.12</v>
      </c>
      <c r="G577" s="15">
        <v>0</v>
      </c>
      <c r="H577" s="15">
        <v>2349.12</v>
      </c>
      <c r="I577" s="67"/>
    </row>
    <row r="578" spans="1:9" ht="45">
      <c r="A578" s="12" t="s">
        <v>99</v>
      </c>
      <c r="B578" s="52" t="s">
        <v>180</v>
      </c>
      <c r="C578" s="41">
        <f>H578+I578</f>
        <v>7976.33</v>
      </c>
      <c r="D578" s="14">
        <f>C578</f>
        <v>7976.33</v>
      </c>
      <c r="E578" s="14">
        <v>7976.33</v>
      </c>
      <c r="F578" s="14">
        <v>7080.33</v>
      </c>
      <c r="G578" s="42">
        <v>896</v>
      </c>
      <c r="H578" s="14">
        <v>7080.33</v>
      </c>
      <c r="I578" s="43">
        <v>896</v>
      </c>
    </row>
    <row r="579" spans="1:9" ht="82.5" customHeight="1">
      <c r="A579" s="12" t="s">
        <v>100</v>
      </c>
      <c r="B579" s="52" t="s">
        <v>181</v>
      </c>
      <c r="C579" s="41">
        <f>H579</f>
        <v>914320.58</v>
      </c>
      <c r="D579" s="14">
        <f>H579</f>
        <v>914320.58</v>
      </c>
      <c r="E579" s="14">
        <v>896720.5</v>
      </c>
      <c r="F579" s="14">
        <v>914320.58</v>
      </c>
      <c r="G579" s="42">
        <v>0</v>
      </c>
      <c r="H579" s="14">
        <v>914320.58</v>
      </c>
      <c r="I579" s="43">
        <v>0</v>
      </c>
    </row>
    <row r="580" spans="1:9" ht="30">
      <c r="A580" s="12" t="s">
        <v>101</v>
      </c>
      <c r="B580" s="52" t="s">
        <v>182</v>
      </c>
      <c r="C580" s="41">
        <f>H580+I580</f>
        <v>5979.3</v>
      </c>
      <c r="D580" s="14">
        <f>C580</f>
        <v>5979.3</v>
      </c>
      <c r="E580" s="14">
        <v>5233.7</v>
      </c>
      <c r="F580" s="14">
        <v>4685.3</v>
      </c>
      <c r="G580" s="42">
        <v>1294</v>
      </c>
      <c r="H580" s="14">
        <v>4685.3</v>
      </c>
      <c r="I580" s="43">
        <v>1294</v>
      </c>
    </row>
    <row r="581" spans="1:9" ht="45" customHeight="1">
      <c r="A581" s="12" t="s">
        <v>102</v>
      </c>
      <c r="B581" s="52" t="s">
        <v>183</v>
      </c>
      <c r="C581" s="41">
        <f>H581</f>
        <v>1115.12</v>
      </c>
      <c r="D581" s="14">
        <f>H581</f>
        <v>1115.12</v>
      </c>
      <c r="E581" s="14">
        <v>982.2</v>
      </c>
      <c r="F581" s="14">
        <v>1115.12</v>
      </c>
      <c r="G581" s="42">
        <v>0</v>
      </c>
      <c r="H581" s="14">
        <v>1115.12</v>
      </c>
      <c r="I581" s="43">
        <v>0</v>
      </c>
    </row>
    <row r="582" spans="1:9" ht="45">
      <c r="A582" s="12" t="s">
        <v>103</v>
      </c>
      <c r="B582" s="52" t="s">
        <v>184</v>
      </c>
      <c r="C582" s="41"/>
      <c r="D582" s="14"/>
      <c r="E582" s="14"/>
      <c r="F582" s="14"/>
      <c r="G582" s="42"/>
      <c r="H582" s="14">
        <v>0</v>
      </c>
      <c r="I582" s="43">
        <v>0</v>
      </c>
    </row>
    <row r="583" spans="1:9" ht="30">
      <c r="A583" s="12" t="s">
        <v>104</v>
      </c>
      <c r="B583" s="52" t="s">
        <v>185</v>
      </c>
      <c r="C583" s="41">
        <f>H583+I583</f>
        <v>8897.42</v>
      </c>
      <c r="D583" s="14">
        <f>C583</f>
        <v>8897.42</v>
      </c>
      <c r="E583" s="14">
        <v>6551.29</v>
      </c>
      <c r="F583" s="14">
        <v>7414.42</v>
      </c>
      <c r="G583" s="42">
        <v>1483</v>
      </c>
      <c r="H583" s="14">
        <v>7414.42</v>
      </c>
      <c r="I583" s="43">
        <v>1483</v>
      </c>
    </row>
    <row r="584" spans="1:9" ht="15">
      <c r="A584" s="12" t="s">
        <v>105</v>
      </c>
      <c r="B584" s="52" t="s">
        <v>186</v>
      </c>
      <c r="C584" s="20"/>
      <c r="D584" s="22"/>
      <c r="E584" s="22"/>
      <c r="F584" s="22"/>
      <c r="G584" s="21"/>
      <c r="H584" s="22"/>
      <c r="I584" s="24"/>
    </row>
    <row r="585" spans="1:9" ht="36" customHeight="1">
      <c r="A585" s="12" t="s">
        <v>106</v>
      </c>
      <c r="B585" s="52" t="s">
        <v>234</v>
      </c>
      <c r="C585" s="41">
        <f>H585+I585</f>
        <v>594.65</v>
      </c>
      <c r="D585" s="14">
        <f>C585</f>
        <v>594.65</v>
      </c>
      <c r="E585" s="22">
        <v>297.61</v>
      </c>
      <c r="F585" s="22">
        <v>582.65</v>
      </c>
      <c r="G585" s="21">
        <v>12</v>
      </c>
      <c r="H585" s="22">
        <v>582.65</v>
      </c>
      <c r="I585" s="24">
        <v>12</v>
      </c>
    </row>
    <row r="586" spans="1:9" ht="105" hidden="1">
      <c r="A586" s="12" t="s">
        <v>188</v>
      </c>
      <c r="B586" s="52" t="s">
        <v>189</v>
      </c>
      <c r="C586" s="41"/>
      <c r="D586" s="14"/>
      <c r="E586" s="14"/>
      <c r="F586" s="14"/>
      <c r="G586" s="21" t="s">
        <v>29</v>
      </c>
      <c r="H586" s="14"/>
      <c r="I586" s="24" t="s">
        <v>29</v>
      </c>
    </row>
    <row r="587" spans="1:9" ht="75" hidden="1">
      <c r="A587" s="12" t="s">
        <v>190</v>
      </c>
      <c r="B587" s="52" t="s">
        <v>191</v>
      </c>
      <c r="C587" s="41"/>
      <c r="D587" s="14"/>
      <c r="E587" s="14"/>
      <c r="F587" s="14"/>
      <c r="G587" s="21" t="s">
        <v>29</v>
      </c>
      <c r="H587" s="14"/>
      <c r="I587" s="24" t="s">
        <v>29</v>
      </c>
    </row>
    <row r="588" spans="1:9" ht="15" hidden="1">
      <c r="A588" s="12" t="s">
        <v>192</v>
      </c>
      <c r="B588" s="52" t="s">
        <v>193</v>
      </c>
      <c r="C588" s="41"/>
      <c r="D588" s="14"/>
      <c r="E588" s="14"/>
      <c r="F588" s="14"/>
      <c r="G588" s="21" t="s">
        <v>29</v>
      </c>
      <c r="H588" s="14"/>
      <c r="I588" s="24" t="s">
        <v>29</v>
      </c>
    </row>
    <row r="589" spans="1:9" ht="45" hidden="1">
      <c r="A589" s="12" t="s">
        <v>194</v>
      </c>
      <c r="B589" s="52" t="s">
        <v>195</v>
      </c>
      <c r="C589" s="41"/>
      <c r="D589" s="14"/>
      <c r="E589" s="14"/>
      <c r="F589" s="14"/>
      <c r="G589" s="21" t="s">
        <v>29</v>
      </c>
      <c r="H589" s="14"/>
      <c r="I589" s="24" t="s">
        <v>29</v>
      </c>
    </row>
    <row r="590" spans="1:9" ht="45">
      <c r="A590" s="12" t="s">
        <v>196</v>
      </c>
      <c r="B590" s="52" t="s">
        <v>197</v>
      </c>
      <c r="C590" s="21" t="s">
        <v>29</v>
      </c>
      <c r="D590" s="21" t="s">
        <v>29</v>
      </c>
      <c r="E590" s="14">
        <v>68.14</v>
      </c>
      <c r="F590" s="14">
        <v>57.14</v>
      </c>
      <c r="G590" s="42">
        <v>11</v>
      </c>
      <c r="H590" s="14">
        <v>57.14</v>
      </c>
      <c r="I590" s="43">
        <v>11</v>
      </c>
    </row>
    <row r="591" spans="1:9" ht="15">
      <c r="A591" s="12" t="s">
        <v>198</v>
      </c>
      <c r="B591" s="46" t="s">
        <v>66</v>
      </c>
      <c r="C591" s="14">
        <v>829559</v>
      </c>
      <c r="D591" s="14">
        <v>829559</v>
      </c>
      <c r="E591" s="21" t="s">
        <v>29</v>
      </c>
      <c r="F591" s="21" t="s">
        <v>29</v>
      </c>
      <c r="G591" s="21" t="s">
        <v>29</v>
      </c>
      <c r="H591" s="21" t="s">
        <v>29</v>
      </c>
      <c r="I591" s="24" t="s">
        <v>29</v>
      </c>
    </row>
    <row r="592" spans="1:9" ht="15">
      <c r="A592" s="168" t="s">
        <v>135</v>
      </c>
      <c r="B592" s="169"/>
      <c r="C592" s="21" t="s">
        <v>29</v>
      </c>
      <c r="D592" s="21" t="s">
        <v>29</v>
      </c>
      <c r="E592" s="50">
        <v>1364590.89</v>
      </c>
      <c r="F592" s="21" t="s">
        <v>29</v>
      </c>
      <c r="G592" s="21" t="s">
        <v>29</v>
      </c>
      <c r="H592" s="21" t="s">
        <v>29</v>
      </c>
      <c r="I592" s="24" t="s">
        <v>29</v>
      </c>
    </row>
    <row r="593" spans="1:9" ht="15">
      <c r="A593" s="168" t="s">
        <v>32</v>
      </c>
      <c r="B593" s="169"/>
      <c r="C593" s="21" t="s">
        <v>29</v>
      </c>
      <c r="D593" s="21" t="s">
        <v>29</v>
      </c>
      <c r="E593" s="21" t="s">
        <v>29</v>
      </c>
      <c r="F593" s="21"/>
      <c r="G593" s="21" t="s">
        <v>29</v>
      </c>
      <c r="H593" s="21"/>
      <c r="I593" s="24" t="s">
        <v>29</v>
      </c>
    </row>
    <row r="594" spans="1:9" ht="15.75" thickBot="1">
      <c r="A594" s="174" t="s">
        <v>40</v>
      </c>
      <c r="B594" s="175"/>
      <c r="C594" s="72" t="s">
        <v>29</v>
      </c>
      <c r="D594" s="72" t="s">
        <v>29</v>
      </c>
      <c r="E594" s="50">
        <v>-52998.93</v>
      </c>
      <c r="F594" s="72" t="s">
        <v>29</v>
      </c>
      <c r="G594" s="72" t="s">
        <v>29</v>
      </c>
      <c r="H594" s="72" t="s">
        <v>29</v>
      </c>
      <c r="I594" s="74" t="s">
        <v>29</v>
      </c>
    </row>
    <row r="595" spans="1:9" s="11" customFormat="1" ht="16.5" thickBot="1" thickTop="1">
      <c r="A595" s="149" t="s">
        <v>252</v>
      </c>
      <c r="B595" s="150"/>
      <c r="C595" s="150"/>
      <c r="D595" s="150"/>
      <c r="E595" s="150"/>
      <c r="F595" s="150"/>
      <c r="G595" s="150"/>
      <c r="H595" s="150"/>
      <c r="I595" s="151"/>
    </row>
    <row r="596" spans="1:9" ht="42" customHeight="1" thickTop="1">
      <c r="A596" s="166" t="s">
        <v>248</v>
      </c>
      <c r="B596" s="167"/>
      <c r="C596" s="140">
        <f>C597+C598+C600+C602+C603+C604+C606+C607+C608+C609+C610+C611+C612+C613+C614+C615+C620+C622+C623+C624+C625+C626+C627+C629+C632+C633+C636</f>
        <v>29271164.71</v>
      </c>
      <c r="D596" s="140">
        <f>D597+D598+D600+D602+D603+D604+D606+D607+D608+D609+D610+D611+D612+D613+D614+D615+D620+D622+D623+D624+D625+D626+D627+D629+D632+D633+D636</f>
        <v>29137913.71</v>
      </c>
      <c r="E596" s="140">
        <f>E597+E598+E600+E602+E603+E604+E606+E607+E608+E609+E610+E611+E612+E613+E614+E615+E620+E622+E623+E624+E625+E626+E627+E629+E633+E637</f>
        <v>32303334.95</v>
      </c>
      <c r="F596" s="140">
        <f>F597+F598+F602+F604+F606+F607+F608+F609+F610+F611+F612+F613+F614+F615+F620+F622+F623+F624+F625+F626+F627+F629+F632+F633</f>
        <v>28866127.490000006</v>
      </c>
      <c r="G596" s="140">
        <f>G597+G598+G620+G624+G625+G629+G638</f>
        <v>630368.5</v>
      </c>
      <c r="H596" s="140">
        <f>H597+H598+H602+H604+H606+H607+H608+H609+H610+H611+H612+H613+H614+H615+H620+H622+H623+H624+H625+H626+H627+H629+H632+H633</f>
        <v>28866127.490000006</v>
      </c>
      <c r="I596" s="140">
        <f>I597+I598+I620+I624+I625+I629+I638</f>
        <v>630368.5</v>
      </c>
    </row>
    <row r="597" spans="1:9" ht="15">
      <c r="A597" s="12" t="s">
        <v>20</v>
      </c>
      <c r="B597" s="13" t="s">
        <v>23</v>
      </c>
      <c r="C597" s="14">
        <v>8815085</v>
      </c>
      <c r="D597" s="14">
        <v>8805974</v>
      </c>
      <c r="E597" s="14">
        <v>8537231.639999999</v>
      </c>
      <c r="F597" s="14">
        <v>8805212.33</v>
      </c>
      <c r="G597" s="75">
        <v>549843.8999999999</v>
      </c>
      <c r="H597" s="30">
        <v>8805212.33</v>
      </c>
      <c r="I597" s="32">
        <v>549843.8999999999</v>
      </c>
    </row>
    <row r="598" spans="1:9" ht="30">
      <c r="A598" s="12" t="s">
        <v>18</v>
      </c>
      <c r="B598" s="19" t="s">
        <v>34</v>
      </c>
      <c r="C598" s="14">
        <v>29910</v>
      </c>
      <c r="D598" s="14">
        <v>29910</v>
      </c>
      <c r="E598" s="14">
        <v>63630.94</v>
      </c>
      <c r="F598" s="14">
        <v>57639.34999999999</v>
      </c>
      <c r="G598" s="75">
        <v>11820.05</v>
      </c>
      <c r="H598" s="30">
        <v>57639.34999999999</v>
      </c>
      <c r="I598" s="32">
        <v>11820.05</v>
      </c>
    </row>
    <row r="599" spans="1:9" ht="30">
      <c r="A599" s="12"/>
      <c r="B599" s="20" t="s">
        <v>108</v>
      </c>
      <c r="C599" s="14"/>
      <c r="D599" s="14"/>
      <c r="E599" s="14">
        <v>22142.77</v>
      </c>
      <c r="F599" s="14">
        <v>20326.309999999998</v>
      </c>
      <c r="G599" s="75">
        <v>4892.049999999999</v>
      </c>
      <c r="H599" s="30">
        <v>20326.309999999998</v>
      </c>
      <c r="I599" s="32">
        <v>4892.049999999999</v>
      </c>
    </row>
    <row r="600" spans="1:9" ht="30">
      <c r="A600" s="12" t="s">
        <v>19</v>
      </c>
      <c r="B600" s="19" t="s">
        <v>109</v>
      </c>
      <c r="C600" s="14">
        <v>35400</v>
      </c>
      <c r="D600" s="14">
        <v>35400</v>
      </c>
      <c r="E600" s="14">
        <v>35400</v>
      </c>
      <c r="F600" s="21" t="s">
        <v>29</v>
      </c>
      <c r="G600" s="21" t="s">
        <v>29</v>
      </c>
      <c r="H600" s="21" t="s">
        <v>29</v>
      </c>
      <c r="I600" s="24" t="s">
        <v>29</v>
      </c>
    </row>
    <row r="601" spans="1:9" ht="45">
      <c r="A601" s="12" t="s">
        <v>28</v>
      </c>
      <c r="B601" s="19" t="s">
        <v>110</v>
      </c>
      <c r="C601" s="21" t="s">
        <v>29</v>
      </c>
      <c r="D601" s="21" t="s">
        <v>29</v>
      </c>
      <c r="E601" s="21" t="s">
        <v>29</v>
      </c>
      <c r="F601" s="21"/>
      <c r="G601" s="21" t="s">
        <v>29</v>
      </c>
      <c r="H601" s="21"/>
      <c r="I601" s="24" t="s">
        <v>29</v>
      </c>
    </row>
    <row r="602" spans="1:9" ht="45">
      <c r="A602" s="12" t="s">
        <v>26</v>
      </c>
      <c r="B602" s="19" t="s">
        <v>65</v>
      </c>
      <c r="C602" s="14">
        <v>10422</v>
      </c>
      <c r="D602" s="14">
        <v>10422</v>
      </c>
      <c r="E602" s="14">
        <v>10421.99</v>
      </c>
      <c r="F602" s="21"/>
      <c r="G602" s="21" t="s">
        <v>29</v>
      </c>
      <c r="H602" s="21"/>
      <c r="I602" s="24" t="s">
        <v>29</v>
      </c>
    </row>
    <row r="603" spans="1:9" ht="30">
      <c r="A603" s="12" t="s">
        <v>27</v>
      </c>
      <c r="B603" s="25" t="s">
        <v>111</v>
      </c>
      <c r="C603" s="14">
        <v>301956</v>
      </c>
      <c r="D603" s="14">
        <v>301956</v>
      </c>
      <c r="E603" s="14">
        <v>294953.23</v>
      </c>
      <c r="F603" s="21" t="s">
        <v>29</v>
      </c>
      <c r="G603" s="21" t="s">
        <v>29</v>
      </c>
      <c r="H603" s="21" t="s">
        <v>29</v>
      </c>
      <c r="I603" s="24" t="s">
        <v>29</v>
      </c>
    </row>
    <row r="604" spans="1:9" ht="30">
      <c r="A604" s="12" t="s">
        <v>3</v>
      </c>
      <c r="B604" s="25" t="s">
        <v>112</v>
      </c>
      <c r="C604" s="14"/>
      <c r="D604" s="14"/>
      <c r="E604" s="14"/>
      <c r="F604" s="14"/>
      <c r="G604" s="21" t="s">
        <v>29</v>
      </c>
      <c r="H604" s="14"/>
      <c r="I604" s="24" t="s">
        <v>29</v>
      </c>
    </row>
    <row r="605" spans="1:9" ht="30">
      <c r="A605" s="12" t="s">
        <v>4</v>
      </c>
      <c r="B605" s="26" t="s">
        <v>113</v>
      </c>
      <c r="C605" s="21" t="s">
        <v>29</v>
      </c>
      <c r="D605" s="21" t="s">
        <v>29</v>
      </c>
      <c r="E605" s="21" t="s">
        <v>29</v>
      </c>
      <c r="F605" s="14"/>
      <c r="G605" s="21" t="s">
        <v>29</v>
      </c>
      <c r="H605" s="14"/>
      <c r="I605" s="24" t="s">
        <v>29</v>
      </c>
    </row>
    <row r="606" spans="1:9" ht="15">
      <c r="A606" s="12" t="s">
        <v>5</v>
      </c>
      <c r="B606" s="27" t="s">
        <v>114</v>
      </c>
      <c r="C606" s="14">
        <v>36161.4</v>
      </c>
      <c r="D606" s="21">
        <v>36161.4</v>
      </c>
      <c r="E606" s="14">
        <v>36161.4</v>
      </c>
      <c r="F606" s="14">
        <v>36161.4</v>
      </c>
      <c r="G606" s="21" t="s">
        <v>29</v>
      </c>
      <c r="H606" s="14">
        <v>36161.4</v>
      </c>
      <c r="I606" s="24" t="s">
        <v>29</v>
      </c>
    </row>
    <row r="607" spans="1:9" ht="15">
      <c r="A607" s="12" t="s">
        <v>7</v>
      </c>
      <c r="B607" s="28" t="s">
        <v>115</v>
      </c>
      <c r="C607" s="14">
        <f>E607</f>
        <v>465301.64</v>
      </c>
      <c r="D607" s="21">
        <f>C607</f>
        <v>465301.64</v>
      </c>
      <c r="E607" s="14">
        <v>465301.64</v>
      </c>
      <c r="F607" s="14">
        <v>465301.64</v>
      </c>
      <c r="G607" s="21" t="s">
        <v>29</v>
      </c>
      <c r="H607" s="14">
        <v>465301.64</v>
      </c>
      <c r="I607" s="24" t="s">
        <v>29</v>
      </c>
    </row>
    <row r="608" spans="1:9" ht="15">
      <c r="A608" s="12" t="s">
        <v>8</v>
      </c>
      <c r="B608" s="27" t="s">
        <v>116</v>
      </c>
      <c r="C608" s="14">
        <v>539778</v>
      </c>
      <c r="D608" s="21">
        <v>539778</v>
      </c>
      <c r="E608" s="14">
        <v>539778</v>
      </c>
      <c r="F608" s="14"/>
      <c r="G608" s="21" t="s">
        <v>29</v>
      </c>
      <c r="H608" s="14"/>
      <c r="I608" s="24" t="s">
        <v>29</v>
      </c>
    </row>
    <row r="609" spans="1:9" ht="30">
      <c r="A609" s="12" t="s">
        <v>9</v>
      </c>
      <c r="B609" s="26" t="s">
        <v>117</v>
      </c>
      <c r="C609" s="14">
        <v>3903478.7700000005</v>
      </c>
      <c r="D609" s="14">
        <v>3903478.7700000005</v>
      </c>
      <c r="E609" s="14">
        <v>3903478.7700000005</v>
      </c>
      <c r="F609" s="14">
        <v>3903478.7700000005</v>
      </c>
      <c r="G609" s="42" t="s">
        <v>29</v>
      </c>
      <c r="H609" s="14">
        <v>3903478.7700000005</v>
      </c>
      <c r="I609" s="24" t="s">
        <v>29</v>
      </c>
    </row>
    <row r="610" spans="1:9" ht="30">
      <c r="A610" s="12" t="s">
        <v>35</v>
      </c>
      <c r="B610" s="26" t="s">
        <v>118</v>
      </c>
      <c r="C610" s="14">
        <f>F610</f>
        <v>394637</v>
      </c>
      <c r="D610" s="14">
        <f>C610</f>
        <v>394637</v>
      </c>
      <c r="E610" s="14">
        <v>387029</v>
      </c>
      <c r="F610" s="14">
        <v>394637</v>
      </c>
      <c r="G610" s="42" t="s">
        <v>29</v>
      </c>
      <c r="H610" s="14">
        <v>394637</v>
      </c>
      <c r="I610" s="24" t="s">
        <v>29</v>
      </c>
    </row>
    <row r="611" spans="1:9" ht="45">
      <c r="A611" s="12" t="s">
        <v>37</v>
      </c>
      <c r="B611" s="26" t="s">
        <v>119</v>
      </c>
      <c r="C611" s="14">
        <v>20751</v>
      </c>
      <c r="D611" s="22">
        <v>20751</v>
      </c>
      <c r="E611" s="14">
        <v>20751</v>
      </c>
      <c r="F611" s="14">
        <v>20751</v>
      </c>
      <c r="G611" s="21" t="s">
        <v>29</v>
      </c>
      <c r="H611" s="14">
        <v>20751</v>
      </c>
      <c r="I611" s="24" t="s">
        <v>29</v>
      </c>
    </row>
    <row r="612" spans="1:9" ht="30">
      <c r="A612" s="12" t="s">
        <v>38</v>
      </c>
      <c r="B612" s="26" t="s">
        <v>120</v>
      </c>
      <c r="C612" s="14">
        <f>H612</f>
        <v>839879.4700000001</v>
      </c>
      <c r="D612" s="22">
        <f>C612</f>
        <v>839879.4700000001</v>
      </c>
      <c r="E612" s="14">
        <v>758736.71</v>
      </c>
      <c r="F612" s="14">
        <v>839879.4700000001</v>
      </c>
      <c r="G612" s="42" t="s">
        <v>29</v>
      </c>
      <c r="H612" s="14">
        <v>839879.4700000001</v>
      </c>
      <c r="I612" s="24" t="s">
        <v>29</v>
      </c>
    </row>
    <row r="613" spans="1:9" ht="40.5" customHeight="1">
      <c r="A613" s="12" t="s">
        <v>39</v>
      </c>
      <c r="B613" s="26" t="s">
        <v>121</v>
      </c>
      <c r="C613" s="14">
        <f>H613</f>
        <v>146827.43</v>
      </c>
      <c r="D613" s="22">
        <f>C613</f>
        <v>146827.43</v>
      </c>
      <c r="E613" s="14">
        <v>146652.83</v>
      </c>
      <c r="F613" s="14">
        <v>146827.43</v>
      </c>
      <c r="G613" s="42" t="s">
        <v>29</v>
      </c>
      <c r="H613" s="14">
        <v>146827.43</v>
      </c>
      <c r="I613" s="24" t="s">
        <v>29</v>
      </c>
    </row>
    <row r="614" spans="1:9" ht="32.25" customHeight="1">
      <c r="A614" s="12" t="s">
        <v>43</v>
      </c>
      <c r="B614" s="26" t="s">
        <v>47</v>
      </c>
      <c r="C614" s="14">
        <v>1072989</v>
      </c>
      <c r="D614" s="14">
        <v>1063615</v>
      </c>
      <c r="E614" s="75">
        <v>975555.44</v>
      </c>
      <c r="F614" s="30">
        <v>1063480.54</v>
      </c>
      <c r="G614" s="31" t="s">
        <v>29</v>
      </c>
      <c r="H614" s="30">
        <v>1063480.54</v>
      </c>
      <c r="I614" s="32" t="s">
        <v>29</v>
      </c>
    </row>
    <row r="615" spans="1:9" ht="15">
      <c r="A615" s="12" t="s">
        <v>58</v>
      </c>
      <c r="B615" s="33" t="s">
        <v>6</v>
      </c>
      <c r="C615" s="14">
        <f>C616+C617+C618+C619</f>
        <v>789873</v>
      </c>
      <c r="D615" s="14">
        <f>D616+D617+D618+D619</f>
        <v>781766</v>
      </c>
      <c r="E615" s="14">
        <f>E616+E617+E618+E619</f>
        <v>715619.04</v>
      </c>
      <c r="F615" s="14">
        <f>F616+F617+F618+F619</f>
        <v>780516.62</v>
      </c>
      <c r="G615" s="21" t="s">
        <v>29</v>
      </c>
      <c r="H615" s="14">
        <f>H616+H617+H618+H619</f>
        <v>780516.62</v>
      </c>
      <c r="I615" s="24" t="s">
        <v>29</v>
      </c>
    </row>
    <row r="616" spans="1:9" ht="30">
      <c r="A616" s="34" t="s">
        <v>122</v>
      </c>
      <c r="B616" s="20" t="s">
        <v>41</v>
      </c>
      <c r="C616" s="22">
        <v>99444</v>
      </c>
      <c r="D616" s="22">
        <v>96873</v>
      </c>
      <c r="E616" s="22">
        <v>88871.36</v>
      </c>
      <c r="F616" s="22">
        <v>96872.63999999998</v>
      </c>
      <c r="G616" s="21" t="s">
        <v>29</v>
      </c>
      <c r="H616" s="22">
        <v>96872.63999999998</v>
      </c>
      <c r="I616" s="24" t="s">
        <v>29</v>
      </c>
    </row>
    <row r="617" spans="1:9" ht="30">
      <c r="A617" s="34" t="s">
        <v>123</v>
      </c>
      <c r="B617" s="20" t="s">
        <v>33</v>
      </c>
      <c r="C617" s="22">
        <v>598392</v>
      </c>
      <c r="D617" s="22">
        <v>593411</v>
      </c>
      <c r="E617" s="22">
        <v>544112</v>
      </c>
      <c r="F617" s="22">
        <v>593411</v>
      </c>
      <c r="G617" s="21" t="s">
        <v>29</v>
      </c>
      <c r="H617" s="22">
        <v>593411</v>
      </c>
      <c r="I617" s="24" t="s">
        <v>29</v>
      </c>
    </row>
    <row r="618" spans="1:9" ht="30">
      <c r="A618" s="34" t="s">
        <v>124</v>
      </c>
      <c r="B618" s="20" t="s">
        <v>1</v>
      </c>
      <c r="C618" s="22">
        <v>61815</v>
      </c>
      <c r="D618" s="22">
        <v>61260</v>
      </c>
      <c r="E618" s="22">
        <v>56195.02</v>
      </c>
      <c r="F618" s="22">
        <v>61260.9</v>
      </c>
      <c r="G618" s="21" t="s">
        <v>29</v>
      </c>
      <c r="H618" s="22">
        <v>61260.9</v>
      </c>
      <c r="I618" s="24" t="s">
        <v>29</v>
      </c>
    </row>
    <row r="619" spans="1:9" ht="15">
      <c r="A619" s="34" t="s">
        <v>125</v>
      </c>
      <c r="B619" s="22" t="s">
        <v>25</v>
      </c>
      <c r="C619" s="22">
        <v>30222</v>
      </c>
      <c r="D619" s="22">
        <v>30222</v>
      </c>
      <c r="E619" s="22">
        <v>26440.66</v>
      </c>
      <c r="F619" s="22">
        <v>28972.079999999998</v>
      </c>
      <c r="G619" s="21" t="s">
        <v>29</v>
      </c>
      <c r="H619" s="22">
        <v>28972.079999999998</v>
      </c>
      <c r="I619" s="24" t="s">
        <v>29</v>
      </c>
    </row>
    <row r="620" spans="1:9" ht="15">
      <c r="A620" s="35" t="s">
        <v>60</v>
      </c>
      <c r="B620" s="26" t="s">
        <v>2</v>
      </c>
      <c r="C620" s="19">
        <v>1213795</v>
      </c>
      <c r="D620" s="19">
        <v>1213795</v>
      </c>
      <c r="E620" s="81">
        <v>2273649.97</v>
      </c>
      <c r="F620" s="19">
        <v>2366595.1700000004</v>
      </c>
      <c r="G620" s="21">
        <v>68218.05</v>
      </c>
      <c r="H620" s="19">
        <v>2366595.1700000004</v>
      </c>
      <c r="I620" s="24">
        <v>68218.05</v>
      </c>
    </row>
    <row r="621" spans="1:9" ht="45">
      <c r="A621" s="38"/>
      <c r="B621" s="20" t="s">
        <v>126</v>
      </c>
      <c r="C621" s="39"/>
      <c r="D621" s="40"/>
      <c r="E621" s="39">
        <v>1122564.1</v>
      </c>
      <c r="F621" s="39">
        <v>1178509.6400000001</v>
      </c>
      <c r="G621" s="21">
        <v>53.85</v>
      </c>
      <c r="H621" s="39">
        <v>1178509.6400000001</v>
      </c>
      <c r="I621" s="24">
        <v>53.85</v>
      </c>
    </row>
    <row r="622" spans="1:9" ht="30">
      <c r="A622" s="35" t="s">
        <v>62</v>
      </c>
      <c r="B622" s="19" t="s">
        <v>12</v>
      </c>
      <c r="C622" s="41">
        <v>6447192</v>
      </c>
      <c r="D622" s="14">
        <v>6393256</v>
      </c>
      <c r="E622" s="14">
        <v>5867774.8</v>
      </c>
      <c r="F622" s="14">
        <v>6393613.339999999</v>
      </c>
      <c r="G622" s="42" t="s">
        <v>29</v>
      </c>
      <c r="H622" s="14">
        <v>6393613.339999999</v>
      </c>
      <c r="I622" s="43" t="s">
        <v>29</v>
      </c>
    </row>
    <row r="623" spans="1:9" ht="15">
      <c r="A623" s="35" t="s">
        <v>78</v>
      </c>
      <c r="B623" s="13" t="s">
        <v>13</v>
      </c>
      <c r="C623" s="14">
        <v>52723</v>
      </c>
      <c r="D623" s="14">
        <v>0</v>
      </c>
      <c r="E623" s="14"/>
      <c r="F623" s="14"/>
      <c r="G623" s="42" t="s">
        <v>29</v>
      </c>
      <c r="H623" s="14"/>
      <c r="I623" s="43" t="s">
        <v>29</v>
      </c>
    </row>
    <row r="624" spans="1:9" ht="15">
      <c r="A624" s="35" t="s">
        <v>83</v>
      </c>
      <c r="B624" s="26" t="s">
        <v>42</v>
      </c>
      <c r="C624" s="14">
        <v>89300</v>
      </c>
      <c r="D624" s="14">
        <v>89300</v>
      </c>
      <c r="E624" s="14">
        <v>81858.26</v>
      </c>
      <c r="F624" s="14">
        <v>89300</v>
      </c>
      <c r="G624" s="42">
        <v>0</v>
      </c>
      <c r="H624" s="14">
        <v>89300</v>
      </c>
      <c r="I624" s="43"/>
    </row>
    <row r="625" spans="1:9" ht="30">
      <c r="A625" s="35" t="s">
        <v>84</v>
      </c>
      <c r="B625" s="26" t="s">
        <v>82</v>
      </c>
      <c r="C625" s="14"/>
      <c r="D625" s="14"/>
      <c r="E625" s="14"/>
      <c r="F625" s="14"/>
      <c r="G625" s="42"/>
      <c r="H625" s="14"/>
      <c r="I625" s="43"/>
    </row>
    <row r="626" spans="1:9" ht="30">
      <c r="A626" s="35" t="s">
        <v>85</v>
      </c>
      <c r="B626" s="19" t="s">
        <v>22</v>
      </c>
      <c r="C626" s="41">
        <v>52017</v>
      </c>
      <c r="D626" s="41">
        <v>52017</v>
      </c>
      <c r="E626" s="14">
        <v>48065.05</v>
      </c>
      <c r="F626" s="14">
        <v>52016.869999999995</v>
      </c>
      <c r="G626" s="42" t="s">
        <v>29</v>
      </c>
      <c r="H626" s="14">
        <v>52016.869999999995</v>
      </c>
      <c r="I626" s="43" t="s">
        <v>29</v>
      </c>
    </row>
    <row r="627" spans="1:9" ht="15">
      <c r="A627" s="35" t="s">
        <v>91</v>
      </c>
      <c r="B627" s="44" t="s">
        <v>21</v>
      </c>
      <c r="C627" s="14">
        <v>2432939</v>
      </c>
      <c r="D627" s="14">
        <v>2432939</v>
      </c>
      <c r="E627" s="14">
        <v>2235949.38</v>
      </c>
      <c r="F627" s="14">
        <v>2459698.5500000003</v>
      </c>
      <c r="G627" s="42" t="s">
        <v>29</v>
      </c>
      <c r="H627" s="14">
        <v>2459698.5500000003</v>
      </c>
      <c r="I627" s="43" t="s">
        <v>29</v>
      </c>
    </row>
    <row r="628" spans="1:9" ht="15">
      <c r="A628" s="35"/>
      <c r="B628" s="20" t="s">
        <v>231</v>
      </c>
      <c r="C628" s="14"/>
      <c r="D628" s="14"/>
      <c r="E628" s="14">
        <v>62320.659999999996</v>
      </c>
      <c r="F628" s="14">
        <v>63476.56</v>
      </c>
      <c r="G628" s="42" t="s">
        <v>29</v>
      </c>
      <c r="H628" s="14">
        <v>63476.56</v>
      </c>
      <c r="I628" s="79"/>
    </row>
    <row r="629" spans="1:9" ht="30">
      <c r="A629" s="35" t="s">
        <v>92</v>
      </c>
      <c r="B629" s="46" t="s">
        <v>36</v>
      </c>
      <c r="C629" s="14">
        <f>C630+C631</f>
        <v>939808</v>
      </c>
      <c r="D629" s="14">
        <f>D630+D631</f>
        <v>939808</v>
      </c>
      <c r="E629" s="14">
        <f>E630+E631</f>
        <v>745731.5399999999</v>
      </c>
      <c r="F629" s="14">
        <f>F630+F631</f>
        <v>830638.01</v>
      </c>
      <c r="G629" s="42">
        <f>G631</f>
        <v>486.5</v>
      </c>
      <c r="H629" s="14">
        <f>H630+H631</f>
        <v>830638.01</v>
      </c>
      <c r="I629" s="42">
        <f>I631</f>
        <v>486.5</v>
      </c>
    </row>
    <row r="630" spans="1:9" ht="60">
      <c r="A630" s="47" t="s">
        <v>127</v>
      </c>
      <c r="B630" s="48" t="s">
        <v>44</v>
      </c>
      <c r="C630" s="14">
        <v>936689</v>
      </c>
      <c r="D630" s="14">
        <v>936689</v>
      </c>
      <c r="E630" s="14">
        <v>740573.69</v>
      </c>
      <c r="F630" s="14">
        <v>825432.65</v>
      </c>
      <c r="G630" s="42" t="s">
        <v>29</v>
      </c>
      <c r="H630" s="14">
        <v>825432.65</v>
      </c>
      <c r="I630" s="43" t="s">
        <v>29</v>
      </c>
    </row>
    <row r="631" spans="1:9" ht="75">
      <c r="A631" s="47" t="s">
        <v>128</v>
      </c>
      <c r="B631" s="48" t="s">
        <v>45</v>
      </c>
      <c r="C631" s="14">
        <v>3119</v>
      </c>
      <c r="D631" s="14">
        <v>3119</v>
      </c>
      <c r="E631" s="14">
        <v>5157.85</v>
      </c>
      <c r="F631" s="14">
        <v>5205.36</v>
      </c>
      <c r="G631" s="42">
        <v>486.5</v>
      </c>
      <c r="H631" s="14">
        <v>5205.36</v>
      </c>
      <c r="I631" s="43">
        <v>486.5</v>
      </c>
    </row>
    <row r="632" spans="1:9" ht="15" hidden="1">
      <c r="A632" s="12" t="s">
        <v>130</v>
      </c>
      <c r="B632" s="25" t="s">
        <v>129</v>
      </c>
      <c r="C632" s="14"/>
      <c r="D632" s="14"/>
      <c r="E632" s="14"/>
      <c r="F632" s="14"/>
      <c r="G632" s="42" t="s">
        <v>29</v>
      </c>
      <c r="H632" s="14"/>
      <c r="I632" s="43" t="s">
        <v>29</v>
      </c>
    </row>
    <row r="633" spans="1:9" ht="30">
      <c r="A633" s="12" t="s">
        <v>96</v>
      </c>
      <c r="B633" s="25" t="s">
        <v>131</v>
      </c>
      <c r="C633" s="14">
        <f>SUM(C634:C635)</f>
        <v>160380</v>
      </c>
      <c r="D633" s="14">
        <f>SUM(D634:D635)</f>
        <v>160380</v>
      </c>
      <c r="E633" s="14">
        <f>E634+E635</f>
        <v>160380</v>
      </c>
      <c r="F633" s="14">
        <f>F634+F635</f>
        <v>160380</v>
      </c>
      <c r="G633" s="42" t="s">
        <v>29</v>
      </c>
      <c r="H633" s="14">
        <f>H634+H635</f>
        <v>160380</v>
      </c>
      <c r="I633" s="43" t="s">
        <v>29</v>
      </c>
    </row>
    <row r="634" spans="1:9" ht="15">
      <c r="A634" s="34" t="s">
        <v>212</v>
      </c>
      <c r="B634" s="49" t="s">
        <v>132</v>
      </c>
      <c r="C634" s="22">
        <f>9400+76510</f>
        <v>85910</v>
      </c>
      <c r="D634" s="22">
        <f>9400+76510</f>
        <v>85910</v>
      </c>
      <c r="E634" s="22">
        <v>85910</v>
      </c>
      <c r="F634" s="22">
        <v>85910</v>
      </c>
      <c r="G634" s="21" t="s">
        <v>29</v>
      </c>
      <c r="H634" s="22">
        <v>85910</v>
      </c>
      <c r="I634" s="24" t="s">
        <v>29</v>
      </c>
    </row>
    <row r="635" spans="1:9" ht="15">
      <c r="A635" s="34" t="s">
        <v>213</v>
      </c>
      <c r="B635" s="49" t="s">
        <v>133</v>
      </c>
      <c r="C635" s="22">
        <v>74470</v>
      </c>
      <c r="D635" s="22">
        <v>74470</v>
      </c>
      <c r="E635" s="22">
        <v>74470</v>
      </c>
      <c r="F635" s="22">
        <v>74470</v>
      </c>
      <c r="G635" s="21" t="s">
        <v>29</v>
      </c>
      <c r="H635" s="22">
        <v>74470</v>
      </c>
      <c r="I635" s="24" t="s">
        <v>29</v>
      </c>
    </row>
    <row r="636" spans="1:9" ht="15">
      <c r="A636" s="12" t="s">
        <v>130</v>
      </c>
      <c r="B636" s="46" t="s">
        <v>66</v>
      </c>
      <c r="C636" s="14">
        <v>480561</v>
      </c>
      <c r="D636" s="14">
        <v>480561</v>
      </c>
      <c r="E636" s="21" t="s">
        <v>29</v>
      </c>
      <c r="F636" s="21" t="s">
        <v>29</v>
      </c>
      <c r="G636" s="21" t="s">
        <v>29</v>
      </c>
      <c r="H636" s="21" t="s">
        <v>29</v>
      </c>
      <c r="I636" s="24" t="s">
        <v>29</v>
      </c>
    </row>
    <row r="637" spans="1:9" ht="15">
      <c r="A637" s="168" t="s">
        <v>135</v>
      </c>
      <c r="B637" s="169"/>
      <c r="C637" s="21" t="s">
        <v>29</v>
      </c>
      <c r="D637" s="21" t="s">
        <v>29</v>
      </c>
      <c r="E637" s="80">
        <v>3999224.32</v>
      </c>
      <c r="F637" s="21" t="s">
        <v>29</v>
      </c>
      <c r="G637" s="21" t="s">
        <v>29</v>
      </c>
      <c r="H637" s="21" t="s">
        <v>29</v>
      </c>
      <c r="I637" s="24" t="s">
        <v>29</v>
      </c>
    </row>
    <row r="638" spans="1:9" ht="15">
      <c r="A638" s="168" t="s">
        <v>32</v>
      </c>
      <c r="B638" s="169"/>
      <c r="C638" s="21" t="s">
        <v>29</v>
      </c>
      <c r="D638" s="21" t="s">
        <v>29</v>
      </c>
      <c r="E638" s="51" t="s">
        <v>29</v>
      </c>
      <c r="F638" s="21"/>
      <c r="G638" s="21"/>
      <c r="H638" s="21"/>
      <c r="I638" s="24"/>
    </row>
    <row r="639" spans="1:9" ht="15.75" thickBot="1">
      <c r="A639" s="170" t="s">
        <v>40</v>
      </c>
      <c r="B639" s="171"/>
      <c r="C639" s="21" t="s">
        <v>29</v>
      </c>
      <c r="D639" s="21" t="s">
        <v>29</v>
      </c>
      <c r="E639" s="21"/>
      <c r="F639" s="21" t="s">
        <v>29</v>
      </c>
      <c r="G639" s="21" t="s">
        <v>29</v>
      </c>
      <c r="H639" s="21" t="s">
        <v>29</v>
      </c>
      <c r="I639" s="24" t="s">
        <v>29</v>
      </c>
    </row>
    <row r="640" spans="1:9" s="11" customFormat="1" ht="16.5" thickBot="1" thickTop="1">
      <c r="A640" s="149" t="s">
        <v>252</v>
      </c>
      <c r="B640" s="150"/>
      <c r="C640" s="150"/>
      <c r="D640" s="150"/>
      <c r="E640" s="150"/>
      <c r="F640" s="150"/>
      <c r="G640" s="150"/>
      <c r="H640" s="150"/>
      <c r="I640" s="151"/>
    </row>
    <row r="641" spans="1:9" ht="15.75" thickTop="1">
      <c r="A641" s="172" t="s">
        <v>249</v>
      </c>
      <c r="B641" s="173"/>
      <c r="C641" s="141">
        <f>C642+C643+C644+C645+C646+C647+C648+C649+C650</f>
        <v>988680</v>
      </c>
      <c r="D641" s="141">
        <f>D642+D643+D644+D645+D646+D647+D648+D649+D650</f>
        <v>988680</v>
      </c>
      <c r="E641" s="141">
        <f>E642+E643+E644+E645+E646+E647+E648+E649+E651+E653+E650</f>
        <v>1012599.7000000001</v>
      </c>
      <c r="F641" s="141">
        <f>F642+F643+F644+F645+F646+F647+F648+F649+F652</f>
        <v>983020.47</v>
      </c>
      <c r="G641" s="142" t="s">
        <v>29</v>
      </c>
      <c r="H641" s="141">
        <f>H642+H643+H644+H645+H646+H647+H648+H649+H652</f>
        <v>968333.49</v>
      </c>
      <c r="I641" s="143" t="s">
        <v>29</v>
      </c>
    </row>
    <row r="642" spans="1:9" ht="15">
      <c r="A642" s="12" t="s">
        <v>10</v>
      </c>
      <c r="B642" s="52" t="s">
        <v>136</v>
      </c>
      <c r="C642" s="41">
        <v>924983</v>
      </c>
      <c r="D642" s="41">
        <v>924983</v>
      </c>
      <c r="E642" s="41">
        <v>857509.2100000001</v>
      </c>
      <c r="F642" s="14">
        <v>937479.53</v>
      </c>
      <c r="G642" s="53" t="s">
        <v>29</v>
      </c>
      <c r="H642" s="14">
        <v>924981.49</v>
      </c>
      <c r="I642" s="54" t="s">
        <v>29</v>
      </c>
    </row>
    <row r="643" spans="1:9" ht="15">
      <c r="A643" s="12" t="s">
        <v>11</v>
      </c>
      <c r="B643" s="52" t="s">
        <v>46</v>
      </c>
      <c r="C643" s="41">
        <v>43352</v>
      </c>
      <c r="D643" s="41">
        <v>43352</v>
      </c>
      <c r="E643" s="41">
        <v>40699.71</v>
      </c>
      <c r="F643" s="41">
        <v>45540.94</v>
      </c>
      <c r="G643" s="53" t="s">
        <v>29</v>
      </c>
      <c r="H643" s="41">
        <v>43352</v>
      </c>
      <c r="I643" s="54" t="s">
        <v>29</v>
      </c>
    </row>
    <row r="644" spans="1:9" ht="15">
      <c r="A644" s="12" t="s">
        <v>70</v>
      </c>
      <c r="B644" s="52" t="s">
        <v>77</v>
      </c>
      <c r="C644" s="53"/>
      <c r="D644" s="53"/>
      <c r="E644" s="53"/>
      <c r="F644" s="53"/>
      <c r="G644" s="53" t="s">
        <v>29</v>
      </c>
      <c r="H644" s="53"/>
      <c r="I644" s="54" t="s">
        <v>29</v>
      </c>
    </row>
    <row r="645" spans="1:9" ht="15">
      <c r="A645" s="12" t="s">
        <v>71</v>
      </c>
      <c r="B645" s="52" t="s">
        <v>69</v>
      </c>
      <c r="C645" s="53"/>
      <c r="D645" s="53"/>
      <c r="E645" s="53"/>
      <c r="F645" s="53"/>
      <c r="G645" s="53" t="s">
        <v>29</v>
      </c>
      <c r="H645" s="53"/>
      <c r="I645" s="54" t="s">
        <v>29</v>
      </c>
    </row>
    <row r="646" spans="1:9" ht="15">
      <c r="A646" s="12" t="s">
        <v>76</v>
      </c>
      <c r="B646" s="52" t="s">
        <v>72</v>
      </c>
      <c r="C646" s="53"/>
      <c r="D646" s="53"/>
      <c r="E646" s="53"/>
      <c r="F646" s="53"/>
      <c r="G646" s="53" t="s">
        <v>29</v>
      </c>
      <c r="H646" s="53"/>
      <c r="I646" s="54" t="s">
        <v>29</v>
      </c>
    </row>
    <row r="647" spans="1:9" ht="15">
      <c r="A647" s="12" t="s">
        <v>79</v>
      </c>
      <c r="B647" s="52" t="s">
        <v>137</v>
      </c>
      <c r="C647" s="53"/>
      <c r="D647" s="53"/>
      <c r="E647" s="53"/>
      <c r="F647" s="53"/>
      <c r="G647" s="53" t="s">
        <v>29</v>
      </c>
      <c r="H647" s="53"/>
      <c r="I647" s="54" t="s">
        <v>29</v>
      </c>
    </row>
    <row r="648" spans="1:9" ht="30">
      <c r="A648" s="12" t="s">
        <v>90</v>
      </c>
      <c r="B648" s="29" t="s">
        <v>93</v>
      </c>
      <c r="C648" s="53"/>
      <c r="D648" s="53"/>
      <c r="E648" s="53"/>
      <c r="F648" s="53"/>
      <c r="G648" s="53" t="s">
        <v>29</v>
      </c>
      <c r="H648" s="53"/>
      <c r="I648" s="54" t="s">
        <v>29</v>
      </c>
    </row>
    <row r="649" spans="1:9" ht="15">
      <c r="A649" s="12" t="s">
        <v>94</v>
      </c>
      <c r="B649" s="2" t="s">
        <v>138</v>
      </c>
      <c r="C649" s="53"/>
      <c r="D649" s="53"/>
      <c r="E649" s="53"/>
      <c r="F649" s="53"/>
      <c r="G649" s="53" t="s">
        <v>29</v>
      </c>
      <c r="H649" s="53"/>
      <c r="I649" s="54" t="s">
        <v>29</v>
      </c>
    </row>
    <row r="650" spans="1:9" ht="30">
      <c r="A650" s="12" t="s">
        <v>204</v>
      </c>
      <c r="B650" s="29" t="s">
        <v>227</v>
      </c>
      <c r="C650" s="41">
        <v>20345</v>
      </c>
      <c r="D650" s="41">
        <v>20345</v>
      </c>
      <c r="E650" s="41">
        <v>20345</v>
      </c>
      <c r="F650" s="53"/>
      <c r="G650" s="53"/>
      <c r="H650" s="53"/>
      <c r="I650" s="54"/>
    </row>
    <row r="651" spans="1:9" ht="15">
      <c r="A651" s="168" t="s">
        <v>135</v>
      </c>
      <c r="B651" s="169"/>
      <c r="C651" s="21" t="s">
        <v>29</v>
      </c>
      <c r="D651" s="21" t="s">
        <v>29</v>
      </c>
      <c r="E651" s="80">
        <v>94045.78</v>
      </c>
      <c r="F651" s="21" t="s">
        <v>29</v>
      </c>
      <c r="G651" s="21" t="s">
        <v>29</v>
      </c>
      <c r="H651" s="21" t="s">
        <v>29</v>
      </c>
      <c r="I651" s="24" t="s">
        <v>29</v>
      </c>
    </row>
    <row r="652" spans="1:9" ht="15">
      <c r="A652" s="168" t="s">
        <v>32</v>
      </c>
      <c r="B652" s="169"/>
      <c r="C652" s="21" t="s">
        <v>29</v>
      </c>
      <c r="D652" s="21" t="s">
        <v>29</v>
      </c>
      <c r="E652" s="51" t="s">
        <v>29</v>
      </c>
      <c r="F652" s="21"/>
      <c r="G652" s="21" t="s">
        <v>29</v>
      </c>
      <c r="H652" s="21"/>
      <c r="I652" s="24" t="s">
        <v>29</v>
      </c>
    </row>
    <row r="653" spans="1:9" ht="15.75" thickBot="1">
      <c r="A653" s="170" t="s">
        <v>40</v>
      </c>
      <c r="B653" s="171"/>
      <c r="C653" s="21" t="s">
        <v>29</v>
      </c>
      <c r="D653" s="21" t="s">
        <v>29</v>
      </c>
      <c r="E653" s="21"/>
      <c r="F653" s="21" t="s">
        <v>29</v>
      </c>
      <c r="G653" s="21" t="s">
        <v>29</v>
      </c>
      <c r="H653" s="21" t="s">
        <v>29</v>
      </c>
      <c r="I653" s="24" t="s">
        <v>29</v>
      </c>
    </row>
    <row r="654" spans="1:9" s="11" customFormat="1" ht="16.5" thickBot="1" thickTop="1">
      <c r="A654" s="149" t="s">
        <v>252</v>
      </c>
      <c r="B654" s="150"/>
      <c r="C654" s="150"/>
      <c r="D654" s="150"/>
      <c r="E654" s="150"/>
      <c r="F654" s="150"/>
      <c r="G654" s="150"/>
      <c r="H654" s="150"/>
      <c r="I654" s="151"/>
    </row>
    <row r="655" spans="1:9" ht="55.5" customHeight="1" thickTop="1">
      <c r="A655" s="172" t="s">
        <v>250</v>
      </c>
      <c r="B655" s="173"/>
      <c r="C655" s="144">
        <f>C656+C657+C660+C672+C673+C674+C675+C676+C677+C678+C679+C680+C681+C682+C683+C684+C685+C686+C687+C690+C691+C692+C693+C694+C695+C696+C697+C698+C699+C700+C701+C702+C703+C705</f>
        <v>28129086.31</v>
      </c>
      <c r="D655" s="144">
        <f>D656+D657+D660+D672+D673+D674+D675+D676+D677+D678+D679+D680+D681+D682+D683+D684+D685+D686+D687+D690+D691+D692+D693+D694+D695+D696+D697+D698+D699+D700+D701+D702+D703+D705</f>
        <v>28129086.31</v>
      </c>
      <c r="E655" s="144">
        <f>E656+E657+E660+E672+E673+E675+E676+E678+E680+E683+E684+E685+E686+E687+E691+E692+E693+E694+E695+E696+E697+E698+E699+E706</f>
        <v>28338949.63999999</v>
      </c>
      <c r="F655" s="144">
        <f>F656+F657+F660+F672+F673+F675+F676+F678+F680+F683+F684+F685+F686+F687+F691+F692+F693+F694+F695+F696+F697+F698+F699</f>
        <v>27236664.33</v>
      </c>
      <c r="G655" s="144">
        <f>G656+G657+G660+G672+G673+G674+G675+G676+G677+G678+G679+G680+G681+G682+G684+G685+G686+G687+G690+G691+G692+G693+G694+G695+G696+G697+G699+G704</f>
        <v>1024888.85</v>
      </c>
      <c r="H655" s="144">
        <f>H656+H657+H660+H672+H673+H674+H675+H676+H677+H678+H679+H680+H681+H682+H683+H684+H685+H686+H687+H690+H691+H692+H693+H694+H695+H696+H697+H698+H699+H700+H701+H702+H703+H704+H707</f>
        <v>27236675.33</v>
      </c>
      <c r="I655" s="144">
        <f>I656+I657+I660+I672+I673+I674+I675+I676+I677+I678+I679+I680+I681+I682+I684+I685+I686+I687+I690+I691+I692+I693+I694+I695+I696+I697+I699+I704</f>
        <v>1024877.85</v>
      </c>
    </row>
    <row r="656" spans="1:9" ht="15">
      <c r="A656" s="12" t="s">
        <v>48</v>
      </c>
      <c r="B656" s="52" t="s">
        <v>31</v>
      </c>
      <c r="C656" s="41">
        <v>20904684</v>
      </c>
      <c r="D656" s="41">
        <v>20904684</v>
      </c>
      <c r="E656" s="14">
        <v>20278529.08</v>
      </c>
      <c r="F656" s="14">
        <v>20902791.41</v>
      </c>
      <c r="G656" s="42">
        <v>658734</v>
      </c>
      <c r="H656" s="14">
        <v>20902791.41</v>
      </c>
      <c r="I656" s="43">
        <v>658734</v>
      </c>
    </row>
    <row r="657" spans="1:9" ht="30">
      <c r="A657" s="12" t="s">
        <v>49</v>
      </c>
      <c r="B657" s="26" t="s">
        <v>139</v>
      </c>
      <c r="C657" s="41">
        <f>1343055+C658</f>
        <v>1447535</v>
      </c>
      <c r="D657" s="41">
        <f>1343055+D658</f>
        <v>1447535</v>
      </c>
      <c r="E657" s="41">
        <v>1652470.49</v>
      </c>
      <c r="F657" s="14">
        <v>1615251.0000000002</v>
      </c>
      <c r="G657" s="42">
        <v>140814.85</v>
      </c>
      <c r="H657" s="14">
        <v>1615251.0000000002</v>
      </c>
      <c r="I657" s="43">
        <v>140814.85</v>
      </c>
    </row>
    <row r="658" spans="1:9" ht="30">
      <c r="A658" s="34"/>
      <c r="B658" s="20" t="s">
        <v>140</v>
      </c>
      <c r="C658" s="22">
        <v>104480</v>
      </c>
      <c r="D658" s="22">
        <v>104480</v>
      </c>
      <c r="E658" s="22">
        <v>104480</v>
      </c>
      <c r="F658" s="22">
        <v>104480</v>
      </c>
      <c r="G658" s="21">
        <v>0</v>
      </c>
      <c r="H658" s="22">
        <v>104480</v>
      </c>
      <c r="I658" s="24">
        <v>0</v>
      </c>
    </row>
    <row r="659" spans="1:9" ht="30">
      <c r="A659" s="34"/>
      <c r="B659" s="20" t="s">
        <v>141</v>
      </c>
      <c r="C659" s="20">
        <v>167716</v>
      </c>
      <c r="D659" s="20">
        <v>167716</v>
      </c>
      <c r="E659" s="22">
        <v>162168</v>
      </c>
      <c r="F659" s="22">
        <v>167716</v>
      </c>
      <c r="G659" s="21">
        <v>0</v>
      </c>
      <c r="H659" s="22">
        <v>167716</v>
      </c>
      <c r="I659" s="24">
        <v>0</v>
      </c>
    </row>
    <row r="660" spans="1:9" ht="15">
      <c r="A660" s="12" t="s">
        <v>50</v>
      </c>
      <c r="B660" s="27" t="s">
        <v>142</v>
      </c>
      <c r="C660" s="41">
        <f aca="true" t="shared" si="33" ref="C660:I660">C661+C662+C665+C666+C667+C668+C669+C670+C671</f>
        <v>1307638</v>
      </c>
      <c r="D660" s="41">
        <f t="shared" si="33"/>
        <v>1307638</v>
      </c>
      <c r="E660" s="41">
        <f t="shared" si="33"/>
        <v>1228191.98</v>
      </c>
      <c r="F660" s="41">
        <f t="shared" si="33"/>
        <v>1192819.4600000002</v>
      </c>
      <c r="G660" s="41">
        <f t="shared" si="33"/>
        <v>149244</v>
      </c>
      <c r="H660" s="41">
        <f t="shared" si="33"/>
        <v>1192830.4600000002</v>
      </c>
      <c r="I660" s="41">
        <f t="shared" si="33"/>
        <v>149233</v>
      </c>
    </row>
    <row r="661" spans="1:9" ht="15">
      <c r="A661" s="55" t="s">
        <v>143</v>
      </c>
      <c r="B661" s="29" t="s">
        <v>0</v>
      </c>
      <c r="C661" s="41">
        <v>1014472</v>
      </c>
      <c r="D661" s="41">
        <v>1014472</v>
      </c>
      <c r="E661" s="41">
        <v>944026.82</v>
      </c>
      <c r="F661" s="41">
        <v>925569.1799999999</v>
      </c>
      <c r="G661" s="41">
        <v>104654</v>
      </c>
      <c r="H661" s="41">
        <f>925569.18+11</f>
        <v>925580.18</v>
      </c>
      <c r="I661" s="56">
        <f>104654-11</f>
        <v>104643</v>
      </c>
    </row>
    <row r="662" spans="1:9" ht="15">
      <c r="A662" s="55" t="s">
        <v>144</v>
      </c>
      <c r="B662" s="27" t="s">
        <v>87</v>
      </c>
      <c r="C662" s="41">
        <v>281822</v>
      </c>
      <c r="D662" s="41">
        <v>281822</v>
      </c>
      <c r="E662" s="41">
        <f>E663+E664</f>
        <v>227155.75</v>
      </c>
      <c r="F662" s="41">
        <f>F663+F664</f>
        <v>207035.05</v>
      </c>
      <c r="G662" s="41">
        <f>G663+G664</f>
        <v>42337</v>
      </c>
      <c r="H662" s="41">
        <f>H663+H664</f>
        <v>207035.05</v>
      </c>
      <c r="I662" s="41">
        <f>I663+I664</f>
        <v>42337</v>
      </c>
    </row>
    <row r="663" spans="1:9" ht="15">
      <c r="A663" s="57" t="s">
        <v>145</v>
      </c>
      <c r="B663" s="58" t="s">
        <v>88</v>
      </c>
      <c r="C663" s="53" t="s">
        <v>29</v>
      </c>
      <c r="D663" s="53" t="s">
        <v>29</v>
      </c>
      <c r="E663" s="20">
        <v>118750.84</v>
      </c>
      <c r="F663" s="20">
        <v>117144.37</v>
      </c>
      <c r="G663" s="20">
        <v>13473</v>
      </c>
      <c r="H663" s="20">
        <v>117144.37</v>
      </c>
      <c r="I663" s="59">
        <v>13473</v>
      </c>
    </row>
    <row r="664" spans="1:9" ht="15">
      <c r="A664" s="57" t="s">
        <v>146</v>
      </c>
      <c r="B664" s="58" t="s">
        <v>63</v>
      </c>
      <c r="C664" s="53" t="s">
        <v>29</v>
      </c>
      <c r="D664" s="53" t="s">
        <v>29</v>
      </c>
      <c r="E664" s="20">
        <v>108404.91</v>
      </c>
      <c r="F664" s="20">
        <v>89890.68</v>
      </c>
      <c r="G664" s="20">
        <v>28864</v>
      </c>
      <c r="H664" s="20">
        <v>89890.68</v>
      </c>
      <c r="I664" s="59">
        <v>28864</v>
      </c>
    </row>
    <row r="665" spans="1:9" ht="15">
      <c r="A665" s="55" t="s">
        <v>147</v>
      </c>
      <c r="B665" s="27" t="s">
        <v>148</v>
      </c>
      <c r="C665" s="53"/>
      <c r="D665" s="53"/>
      <c r="E665" s="20"/>
      <c r="F665" s="20"/>
      <c r="G665" s="20"/>
      <c r="H665" s="20"/>
      <c r="I665" s="59"/>
    </row>
    <row r="666" spans="1:9" ht="15">
      <c r="A666" s="55" t="s">
        <v>149</v>
      </c>
      <c r="B666" s="27" t="s">
        <v>150</v>
      </c>
      <c r="C666" s="53"/>
      <c r="D666" s="53"/>
      <c r="E666" s="19">
        <v>1479.08</v>
      </c>
      <c r="F666" s="19">
        <v>1610.82</v>
      </c>
      <c r="G666" s="19">
        <v>0</v>
      </c>
      <c r="H666" s="19">
        <v>1610.82</v>
      </c>
      <c r="I666" s="63">
        <v>0</v>
      </c>
    </row>
    <row r="667" spans="1:9" ht="15">
      <c r="A667" s="55" t="s">
        <v>151</v>
      </c>
      <c r="B667" s="27" t="s">
        <v>152</v>
      </c>
      <c r="C667" s="77"/>
      <c r="D667" s="77"/>
      <c r="E667" s="19">
        <v>191.16</v>
      </c>
      <c r="F667" s="19">
        <v>196.02</v>
      </c>
      <c r="G667" s="19">
        <v>0</v>
      </c>
      <c r="H667" s="19">
        <v>196.02</v>
      </c>
      <c r="I667" s="63">
        <v>0</v>
      </c>
    </row>
    <row r="668" spans="1:9" ht="15">
      <c r="A668" s="55" t="s">
        <v>153</v>
      </c>
      <c r="B668" s="61" t="s">
        <v>154</v>
      </c>
      <c r="C668" s="77"/>
      <c r="D668" s="77"/>
      <c r="E668" s="19">
        <v>315.86</v>
      </c>
      <c r="F668" s="19">
        <v>353.02</v>
      </c>
      <c r="G668" s="19">
        <v>0</v>
      </c>
      <c r="H668" s="19">
        <v>353.02</v>
      </c>
      <c r="I668" s="63">
        <v>0</v>
      </c>
    </row>
    <row r="669" spans="1:9" ht="30">
      <c r="A669" s="55" t="s">
        <v>155</v>
      </c>
      <c r="B669" s="62" t="s">
        <v>156</v>
      </c>
      <c r="C669" s="77"/>
      <c r="D669" s="77"/>
      <c r="E669" s="77"/>
      <c r="F669" s="77"/>
      <c r="G669" s="77"/>
      <c r="H669" s="77"/>
      <c r="I669" s="70"/>
    </row>
    <row r="670" spans="1:9" ht="30">
      <c r="A670" s="55" t="s">
        <v>157</v>
      </c>
      <c r="B670" s="52" t="s">
        <v>89</v>
      </c>
      <c r="C670" s="77"/>
      <c r="D670" s="77"/>
      <c r="E670" s="41">
        <v>11586.3</v>
      </c>
      <c r="F670" s="41">
        <v>12077.26</v>
      </c>
      <c r="G670" s="41">
        <v>610</v>
      </c>
      <c r="H670" s="41">
        <v>12077.26</v>
      </c>
      <c r="I670" s="56">
        <v>610</v>
      </c>
    </row>
    <row r="671" spans="1:9" ht="15">
      <c r="A671" s="55" t="s">
        <v>158</v>
      </c>
      <c r="B671" s="27" t="s">
        <v>59</v>
      </c>
      <c r="C671" s="41">
        <v>11344</v>
      </c>
      <c r="D671" s="41">
        <v>11344</v>
      </c>
      <c r="E671" s="41">
        <v>43437.01</v>
      </c>
      <c r="F671" s="41">
        <v>45978.11</v>
      </c>
      <c r="G671" s="41">
        <v>1643</v>
      </c>
      <c r="H671" s="41">
        <v>45978.11</v>
      </c>
      <c r="I671" s="56">
        <v>1643</v>
      </c>
    </row>
    <row r="672" spans="1:9" ht="15">
      <c r="A672" s="12" t="s">
        <v>51</v>
      </c>
      <c r="B672" s="64" t="s">
        <v>159</v>
      </c>
      <c r="C672" s="14">
        <v>40917</v>
      </c>
      <c r="D672" s="14">
        <v>40917</v>
      </c>
      <c r="E672" s="14">
        <v>35660.67</v>
      </c>
      <c r="F672" s="14">
        <v>37546.71</v>
      </c>
      <c r="G672" s="30">
        <v>396</v>
      </c>
      <c r="H672" s="30">
        <v>37546.71</v>
      </c>
      <c r="I672" s="78">
        <v>396</v>
      </c>
    </row>
    <row r="673" spans="1:9" ht="15">
      <c r="A673" s="12" t="s">
        <v>52</v>
      </c>
      <c r="B673" s="52" t="s">
        <v>160</v>
      </c>
      <c r="C673" s="41">
        <v>1543084</v>
      </c>
      <c r="D673" s="41">
        <v>1543084</v>
      </c>
      <c r="E673" s="14">
        <v>1567542.77</v>
      </c>
      <c r="F673" s="14">
        <v>1646813.5499999998</v>
      </c>
      <c r="G673" s="14">
        <v>64372</v>
      </c>
      <c r="H673" s="14">
        <v>1646813.5499999998</v>
      </c>
      <c r="I673" s="66">
        <v>64372</v>
      </c>
    </row>
    <row r="674" spans="1:9" ht="15">
      <c r="A674" s="12" t="s">
        <v>86</v>
      </c>
      <c r="B674" s="64" t="s">
        <v>161</v>
      </c>
      <c r="C674" s="41"/>
      <c r="D674" s="14"/>
      <c r="E674" s="14"/>
      <c r="F674" s="14"/>
      <c r="G674" s="42"/>
      <c r="H674" s="14"/>
      <c r="I674" s="43"/>
    </row>
    <row r="675" spans="1:9" ht="30">
      <c r="A675" s="12" t="s">
        <v>53</v>
      </c>
      <c r="B675" s="64" t="s">
        <v>162</v>
      </c>
      <c r="C675" s="14"/>
      <c r="D675" s="14"/>
      <c r="E675" s="14">
        <v>17.68</v>
      </c>
      <c r="F675" s="14">
        <v>13.68</v>
      </c>
      <c r="G675" s="30">
        <v>4</v>
      </c>
      <c r="H675" s="14">
        <v>13.68</v>
      </c>
      <c r="I675" s="30">
        <v>4</v>
      </c>
    </row>
    <row r="676" spans="1:9" ht="30">
      <c r="A676" s="12" t="s">
        <v>54</v>
      </c>
      <c r="B676" s="52" t="s">
        <v>163</v>
      </c>
      <c r="C676" s="41">
        <v>15588</v>
      </c>
      <c r="D676" s="41">
        <v>15588</v>
      </c>
      <c r="E676" s="15">
        <v>8731.77</v>
      </c>
      <c r="F676" s="15">
        <v>8715.77</v>
      </c>
      <c r="G676" s="15">
        <v>16</v>
      </c>
      <c r="H676" s="15">
        <v>8715.77</v>
      </c>
      <c r="I676" s="67">
        <v>16</v>
      </c>
    </row>
    <row r="677" spans="1:9" ht="15">
      <c r="A677" s="12" t="s">
        <v>67</v>
      </c>
      <c r="B677" s="52" t="s">
        <v>164</v>
      </c>
      <c r="C677" s="41"/>
      <c r="D677" s="41"/>
      <c r="E677" s="14"/>
      <c r="F677" s="14"/>
      <c r="G677" s="42"/>
      <c r="H677" s="14"/>
      <c r="I677" s="43"/>
    </row>
    <row r="678" spans="1:9" ht="30">
      <c r="A678" s="12" t="s">
        <v>55</v>
      </c>
      <c r="B678" s="68" t="s">
        <v>165</v>
      </c>
      <c r="C678" s="41">
        <v>131971</v>
      </c>
      <c r="D678" s="41">
        <v>131971</v>
      </c>
      <c r="E678" s="15">
        <v>113133.68</v>
      </c>
      <c r="F678" s="15">
        <v>127643.43</v>
      </c>
      <c r="G678" s="15">
        <v>686</v>
      </c>
      <c r="H678" s="15">
        <v>127643.43</v>
      </c>
      <c r="I678" s="67">
        <v>686</v>
      </c>
    </row>
    <row r="679" spans="1:9" ht="30">
      <c r="A679" s="12" t="s">
        <v>56</v>
      </c>
      <c r="B679" s="68" t="s">
        <v>166</v>
      </c>
      <c r="C679" s="41"/>
      <c r="D679" s="41"/>
      <c r="E679" s="14">
        <v>0</v>
      </c>
      <c r="F679" s="14"/>
      <c r="G679" s="42"/>
      <c r="H679" s="14">
        <v>0</v>
      </c>
      <c r="I679" s="43">
        <v>0</v>
      </c>
    </row>
    <row r="680" spans="1:9" ht="30">
      <c r="A680" s="12" t="s">
        <v>57</v>
      </c>
      <c r="B680" s="68" t="s">
        <v>167</v>
      </c>
      <c r="C680" s="41">
        <v>3733</v>
      </c>
      <c r="D680" s="41">
        <v>3733</v>
      </c>
      <c r="E680" s="15">
        <v>1633.09</v>
      </c>
      <c r="F680" s="15">
        <v>1818.63</v>
      </c>
      <c r="G680" s="15">
        <v>0</v>
      </c>
      <c r="H680" s="15">
        <v>1818.63</v>
      </c>
      <c r="I680" s="67">
        <v>0</v>
      </c>
    </row>
    <row r="681" spans="1:9" ht="30">
      <c r="A681" s="12" t="s">
        <v>61</v>
      </c>
      <c r="B681" s="52" t="s">
        <v>168</v>
      </c>
      <c r="C681" s="41"/>
      <c r="D681" s="14"/>
      <c r="E681" s="14"/>
      <c r="F681" s="14"/>
      <c r="G681" s="42"/>
      <c r="H681" s="14"/>
      <c r="I681" s="43"/>
    </row>
    <row r="682" spans="1:9" ht="45">
      <c r="A682" s="12" t="s">
        <v>64</v>
      </c>
      <c r="B682" s="52" t="s">
        <v>169</v>
      </c>
      <c r="C682" s="41"/>
      <c r="D682" s="14"/>
      <c r="E682" s="14"/>
      <c r="F682" s="14"/>
      <c r="G682" s="42"/>
      <c r="H682" s="14"/>
      <c r="I682" s="43"/>
    </row>
    <row r="683" spans="1:9" ht="15">
      <c r="A683" s="12" t="s">
        <v>73</v>
      </c>
      <c r="B683" s="69" t="s">
        <v>170</v>
      </c>
      <c r="C683" s="19">
        <f>H683</f>
        <v>121137.06999999999</v>
      </c>
      <c r="D683" s="15">
        <f>C683</f>
        <v>121137.06999999999</v>
      </c>
      <c r="E683" s="15">
        <v>115939.67</v>
      </c>
      <c r="F683" s="15">
        <v>121137.06999999999</v>
      </c>
      <c r="G683" s="21" t="s">
        <v>29</v>
      </c>
      <c r="H683" s="14">
        <v>121137.06999999999</v>
      </c>
      <c r="I683" s="24" t="s">
        <v>29</v>
      </c>
    </row>
    <row r="684" spans="1:9" ht="31.5" customHeight="1">
      <c r="A684" s="12" t="s">
        <v>74</v>
      </c>
      <c r="B684" s="69" t="s">
        <v>95</v>
      </c>
      <c r="C684" s="19">
        <f>H684</f>
        <v>113946.45999999999</v>
      </c>
      <c r="D684" s="15">
        <f>C684</f>
        <v>113946.45999999999</v>
      </c>
      <c r="E684" s="19">
        <v>113288.58</v>
      </c>
      <c r="F684" s="19">
        <v>113946.45999999999</v>
      </c>
      <c r="G684" s="77">
        <v>0</v>
      </c>
      <c r="H684" s="19">
        <v>113946.45999999999</v>
      </c>
      <c r="I684" s="70">
        <v>0</v>
      </c>
    </row>
    <row r="685" spans="1:9" ht="15">
      <c r="A685" s="12" t="s">
        <v>75</v>
      </c>
      <c r="B685" s="61" t="s">
        <v>171</v>
      </c>
      <c r="C685" s="19">
        <f>H685</f>
        <v>33257.71</v>
      </c>
      <c r="D685" s="15">
        <f>C685</f>
        <v>33257.71</v>
      </c>
      <c r="E685" s="19">
        <v>17735.01</v>
      </c>
      <c r="F685" s="19">
        <v>33257.71</v>
      </c>
      <c r="G685" s="77">
        <v>0</v>
      </c>
      <c r="H685" s="19">
        <v>33257.71</v>
      </c>
      <c r="I685" s="70">
        <v>0</v>
      </c>
    </row>
    <row r="686" spans="1:9" ht="15">
      <c r="A686" s="12" t="s">
        <v>80</v>
      </c>
      <c r="B686" s="52" t="s">
        <v>172</v>
      </c>
      <c r="C686" s="41">
        <v>67291</v>
      </c>
      <c r="D686" s="41">
        <v>67291</v>
      </c>
      <c r="E686" s="15">
        <v>53380</v>
      </c>
      <c r="F686" s="15">
        <v>59156.380000000005</v>
      </c>
      <c r="G686" s="42">
        <v>0</v>
      </c>
      <c r="H686" s="15">
        <v>59156.380000000005</v>
      </c>
      <c r="I686" s="43">
        <v>0</v>
      </c>
    </row>
    <row r="687" spans="1:9" ht="30">
      <c r="A687" s="12" t="s">
        <v>81</v>
      </c>
      <c r="B687" s="52" t="s">
        <v>173</v>
      </c>
      <c r="C687" s="41">
        <f aca="true" t="shared" si="34" ref="C687:I687">C688+C689</f>
        <v>99457.29000000001</v>
      </c>
      <c r="D687" s="41">
        <f>D688+D689</f>
        <v>99457.29000000001</v>
      </c>
      <c r="E687" s="41">
        <f t="shared" si="34"/>
        <v>98170.22</v>
      </c>
      <c r="F687" s="41">
        <f t="shared" si="34"/>
        <v>98894.29000000001</v>
      </c>
      <c r="G687" s="41">
        <f t="shared" si="34"/>
        <v>563</v>
      </c>
      <c r="H687" s="41">
        <f t="shared" si="34"/>
        <v>98894.29000000001</v>
      </c>
      <c r="I687" s="41">
        <f t="shared" si="34"/>
        <v>563</v>
      </c>
    </row>
    <row r="688" spans="1:9" ht="15">
      <c r="A688" s="12" t="s">
        <v>174</v>
      </c>
      <c r="B688" s="71" t="s">
        <v>175</v>
      </c>
      <c r="C688" s="41">
        <f>H688+I688</f>
        <v>35113.53</v>
      </c>
      <c r="D688" s="41">
        <f>C688</f>
        <v>35113.53</v>
      </c>
      <c r="E688" s="15">
        <v>34689.23</v>
      </c>
      <c r="F688" s="15">
        <v>35033.53</v>
      </c>
      <c r="G688" s="15">
        <v>80</v>
      </c>
      <c r="H688" s="15">
        <v>35033.53</v>
      </c>
      <c r="I688" s="67">
        <v>80</v>
      </c>
    </row>
    <row r="689" spans="1:9" ht="30">
      <c r="A689" s="12" t="s">
        <v>176</v>
      </c>
      <c r="B689" s="71" t="s">
        <v>177</v>
      </c>
      <c r="C689" s="41">
        <f>H689+I689</f>
        <v>64343.76</v>
      </c>
      <c r="D689" s="41">
        <f>C689</f>
        <v>64343.76</v>
      </c>
      <c r="E689" s="15">
        <v>63480.99</v>
      </c>
      <c r="F689" s="15">
        <v>63860.76</v>
      </c>
      <c r="G689" s="15">
        <v>483</v>
      </c>
      <c r="H689" s="15">
        <v>63860.76</v>
      </c>
      <c r="I689" s="67">
        <v>483</v>
      </c>
    </row>
    <row r="690" spans="1:9" ht="15">
      <c r="A690" s="12" t="s">
        <v>97</v>
      </c>
      <c r="B690" s="52" t="s">
        <v>178</v>
      </c>
      <c r="C690" s="41">
        <v>807</v>
      </c>
      <c r="D690" s="41">
        <v>807</v>
      </c>
      <c r="E690" s="22"/>
      <c r="F690" s="22"/>
      <c r="G690" s="21"/>
      <c r="H690" s="22"/>
      <c r="I690" s="24"/>
    </row>
    <row r="691" spans="1:9" ht="15">
      <c r="A691" s="12" t="s">
        <v>98</v>
      </c>
      <c r="B691" s="52" t="s">
        <v>179</v>
      </c>
      <c r="C691" s="41">
        <f>H691</f>
        <v>4007.4800000000005</v>
      </c>
      <c r="D691" s="14">
        <f>C691</f>
        <v>4007.4800000000005</v>
      </c>
      <c r="E691" s="14">
        <v>4140.08</v>
      </c>
      <c r="F691" s="14">
        <v>4007.4800000000005</v>
      </c>
      <c r="G691" s="42">
        <v>0</v>
      </c>
      <c r="H691" s="14">
        <v>4007.4800000000005</v>
      </c>
      <c r="I691" s="24">
        <v>0</v>
      </c>
    </row>
    <row r="692" spans="1:9" ht="45">
      <c r="A692" s="12" t="s">
        <v>99</v>
      </c>
      <c r="B692" s="52" t="s">
        <v>180</v>
      </c>
      <c r="C692" s="41">
        <f>H692</f>
        <v>144.58</v>
      </c>
      <c r="D692" s="14">
        <f>C692</f>
        <v>144.58</v>
      </c>
      <c r="E692" s="14">
        <v>144.58</v>
      </c>
      <c r="F692" s="14">
        <v>144.58</v>
      </c>
      <c r="G692" s="42">
        <v>0</v>
      </c>
      <c r="H692" s="14">
        <v>144.58</v>
      </c>
      <c r="I692" s="24">
        <v>0</v>
      </c>
    </row>
    <row r="693" spans="1:9" ht="98.25" customHeight="1">
      <c r="A693" s="12" t="s">
        <v>100</v>
      </c>
      <c r="B693" s="52" t="s">
        <v>181</v>
      </c>
      <c r="C693" s="41">
        <f>H693+I693</f>
        <v>1166742.16</v>
      </c>
      <c r="D693" s="14">
        <f aca="true" t="shared" si="35" ref="D693:D699">C693</f>
        <v>1166742.16</v>
      </c>
      <c r="E693" s="15">
        <v>1152498.71</v>
      </c>
      <c r="F693" s="15">
        <f>1179724.91-12984.75</f>
        <v>1166740.16</v>
      </c>
      <c r="G693" s="15">
        <f>8-6</f>
        <v>2</v>
      </c>
      <c r="H693" s="15">
        <f>1179724.91-12984.75</f>
        <v>1166740.16</v>
      </c>
      <c r="I693" s="15">
        <f>8-6</f>
        <v>2</v>
      </c>
    </row>
    <row r="694" spans="1:9" ht="30">
      <c r="A694" s="12" t="s">
        <v>101</v>
      </c>
      <c r="B694" s="52" t="s">
        <v>182</v>
      </c>
      <c r="C694" s="41">
        <f>H694+I694</f>
        <v>33212.7</v>
      </c>
      <c r="D694" s="14">
        <f t="shared" si="35"/>
        <v>33212.7</v>
      </c>
      <c r="E694" s="15">
        <v>29589.95</v>
      </c>
      <c r="F694" s="15">
        <v>27928.699999999997</v>
      </c>
      <c r="G694" s="15">
        <v>5284</v>
      </c>
      <c r="H694" s="15">
        <v>27928.699999999997</v>
      </c>
      <c r="I694" s="67">
        <v>5284</v>
      </c>
    </row>
    <row r="695" spans="1:9" ht="45">
      <c r="A695" s="12" t="s">
        <v>102</v>
      </c>
      <c r="B695" s="52" t="s">
        <v>183</v>
      </c>
      <c r="C695" s="41">
        <f>H695</f>
        <v>4038.58</v>
      </c>
      <c r="D695" s="14">
        <f>C695</f>
        <v>4038.58</v>
      </c>
      <c r="E695" s="15">
        <v>3861.47</v>
      </c>
      <c r="F695" s="15">
        <v>4038.58</v>
      </c>
      <c r="G695" s="15">
        <v>0</v>
      </c>
      <c r="H695" s="15">
        <v>4038.58</v>
      </c>
      <c r="I695" s="67">
        <v>0</v>
      </c>
    </row>
    <row r="696" spans="1:9" ht="45">
      <c r="A696" s="12" t="s">
        <v>103</v>
      </c>
      <c r="B696" s="52" t="s">
        <v>184</v>
      </c>
      <c r="C696" s="41">
        <f>H696+I696</f>
        <v>15168</v>
      </c>
      <c r="D696" s="14">
        <f t="shared" si="35"/>
        <v>15168</v>
      </c>
      <c r="E696" s="15">
        <v>14563.45</v>
      </c>
      <c r="F696" s="15">
        <v>13884</v>
      </c>
      <c r="G696" s="15">
        <v>1284</v>
      </c>
      <c r="H696" s="15">
        <v>13884</v>
      </c>
      <c r="I696" s="67">
        <v>1284</v>
      </c>
    </row>
    <row r="697" spans="1:9" ht="30">
      <c r="A697" s="12" t="s">
        <v>104</v>
      </c>
      <c r="B697" s="52" t="s">
        <v>185</v>
      </c>
      <c r="C697" s="41">
        <f>H697+I697</f>
        <v>19859.21</v>
      </c>
      <c r="D697" s="14">
        <f t="shared" si="35"/>
        <v>19859.21</v>
      </c>
      <c r="E697" s="15">
        <v>17638.22</v>
      </c>
      <c r="F697" s="15">
        <v>17115.21</v>
      </c>
      <c r="G697" s="15">
        <v>2744</v>
      </c>
      <c r="H697" s="15">
        <v>17115.21</v>
      </c>
      <c r="I697" s="67">
        <v>2744</v>
      </c>
    </row>
    <row r="698" spans="1:9" ht="15">
      <c r="A698" s="12" t="s">
        <v>105</v>
      </c>
      <c r="B698" s="52" t="s">
        <v>186</v>
      </c>
      <c r="C698" s="41">
        <f>H698</f>
        <v>5659.38</v>
      </c>
      <c r="D698" s="14">
        <f>C698</f>
        <v>5659.38</v>
      </c>
      <c r="E698" s="22">
        <v>2214.54</v>
      </c>
      <c r="F698" s="14">
        <v>5659.38</v>
      </c>
      <c r="G698" s="42" t="s">
        <v>29</v>
      </c>
      <c r="H698" s="14">
        <v>5659.38</v>
      </c>
      <c r="I698" s="43" t="s">
        <v>29</v>
      </c>
    </row>
    <row r="699" spans="1:9" ht="30">
      <c r="A699" s="12" t="s">
        <v>106</v>
      </c>
      <c r="B699" s="52" t="s">
        <v>187</v>
      </c>
      <c r="C699" s="41">
        <f>H699+I699</f>
        <v>38085.69</v>
      </c>
      <c r="D699" s="14">
        <f t="shared" si="35"/>
        <v>38085.69</v>
      </c>
      <c r="E699" s="15">
        <v>35874.18</v>
      </c>
      <c r="F699" s="15">
        <v>37340.69</v>
      </c>
      <c r="G699" s="15">
        <v>745</v>
      </c>
      <c r="H699" s="15">
        <v>37340.69</v>
      </c>
      <c r="I699" s="67">
        <v>745</v>
      </c>
    </row>
    <row r="700" spans="1:9" ht="105" hidden="1">
      <c r="A700" s="12" t="s">
        <v>188</v>
      </c>
      <c r="B700" s="52" t="s">
        <v>189</v>
      </c>
      <c r="C700" s="41"/>
      <c r="D700" s="14"/>
      <c r="E700" s="14"/>
      <c r="F700" s="14"/>
      <c r="G700" s="21" t="s">
        <v>29</v>
      </c>
      <c r="H700" s="14"/>
      <c r="I700" s="24" t="s">
        <v>29</v>
      </c>
    </row>
    <row r="701" spans="1:9" ht="75" hidden="1">
      <c r="A701" s="12" t="s">
        <v>190</v>
      </c>
      <c r="B701" s="52" t="s">
        <v>191</v>
      </c>
      <c r="C701" s="41"/>
      <c r="D701" s="14"/>
      <c r="E701" s="14"/>
      <c r="F701" s="14"/>
      <c r="G701" s="21" t="s">
        <v>29</v>
      </c>
      <c r="H701" s="14"/>
      <c r="I701" s="24" t="s">
        <v>29</v>
      </c>
    </row>
    <row r="702" spans="1:9" ht="15" hidden="1">
      <c r="A702" s="12" t="s">
        <v>192</v>
      </c>
      <c r="B702" s="52" t="s">
        <v>193</v>
      </c>
      <c r="C702" s="41"/>
      <c r="D702" s="14"/>
      <c r="E702" s="14"/>
      <c r="F702" s="14"/>
      <c r="G702" s="21" t="s">
        <v>29</v>
      </c>
      <c r="H702" s="14"/>
      <c r="I702" s="24" t="s">
        <v>29</v>
      </c>
    </row>
    <row r="703" spans="1:9" ht="45" hidden="1">
      <c r="A703" s="12" t="s">
        <v>194</v>
      </c>
      <c r="B703" s="52" t="s">
        <v>195</v>
      </c>
      <c r="C703" s="41"/>
      <c r="D703" s="14"/>
      <c r="E703" s="14"/>
      <c r="F703" s="14"/>
      <c r="G703" s="21" t="s">
        <v>29</v>
      </c>
      <c r="H703" s="14"/>
      <c r="I703" s="24" t="s">
        <v>29</v>
      </c>
    </row>
    <row r="704" spans="1:9" ht="45">
      <c r="A704" s="12" t="s">
        <v>196</v>
      </c>
      <c r="B704" s="52" t="s">
        <v>197</v>
      </c>
      <c r="C704" s="21" t="s">
        <v>29</v>
      </c>
      <c r="D704" s="21" t="s">
        <v>29</v>
      </c>
      <c r="E704" s="14"/>
      <c r="F704" s="14"/>
      <c r="G704" s="42"/>
      <c r="H704" s="14"/>
      <c r="I704" s="43"/>
    </row>
    <row r="705" spans="1:9" ht="15">
      <c r="A705" s="12" t="s">
        <v>198</v>
      </c>
      <c r="B705" s="46" t="s">
        <v>66</v>
      </c>
      <c r="C705" s="14">
        <v>1011122</v>
      </c>
      <c r="D705" s="14">
        <v>1011122</v>
      </c>
      <c r="E705" s="21" t="s">
        <v>29</v>
      </c>
      <c r="F705" s="21" t="s">
        <v>29</v>
      </c>
      <c r="G705" s="21" t="s">
        <v>29</v>
      </c>
      <c r="H705" s="21" t="s">
        <v>29</v>
      </c>
      <c r="I705" s="24" t="s">
        <v>29</v>
      </c>
    </row>
    <row r="706" spans="1:9" ht="15">
      <c r="A706" s="168" t="s">
        <v>135</v>
      </c>
      <c r="B706" s="169"/>
      <c r="C706" s="21" t="s">
        <v>29</v>
      </c>
      <c r="D706" s="21" t="s">
        <v>29</v>
      </c>
      <c r="E706" s="80">
        <v>1793999.77</v>
      </c>
      <c r="F706" s="21" t="s">
        <v>29</v>
      </c>
      <c r="G706" s="21" t="s">
        <v>29</v>
      </c>
      <c r="H706" s="21" t="s">
        <v>29</v>
      </c>
      <c r="I706" s="24" t="s">
        <v>29</v>
      </c>
    </row>
    <row r="707" spans="1:9" ht="15">
      <c r="A707" s="168" t="s">
        <v>32</v>
      </c>
      <c r="B707" s="169"/>
      <c r="C707" s="21" t="s">
        <v>29</v>
      </c>
      <c r="D707" s="21" t="s">
        <v>29</v>
      </c>
      <c r="E707" s="21" t="s">
        <v>29</v>
      </c>
      <c r="F707" s="21"/>
      <c r="G707" s="21" t="s">
        <v>29</v>
      </c>
      <c r="H707" s="21"/>
      <c r="I707" s="24" t="s">
        <v>29</v>
      </c>
    </row>
    <row r="708" spans="1:9" ht="33" customHeight="1">
      <c r="A708" s="174" t="s">
        <v>40</v>
      </c>
      <c r="B708" s="175"/>
      <c r="C708" s="72" t="s">
        <v>29</v>
      </c>
      <c r="D708" s="72" t="s">
        <v>29</v>
      </c>
      <c r="E708" s="72"/>
      <c r="F708" s="72" t="s">
        <v>29</v>
      </c>
      <c r="G708" s="72" t="s">
        <v>29</v>
      </c>
      <c r="H708" s="72" t="s">
        <v>29</v>
      </c>
      <c r="I708" s="74" t="s">
        <v>29</v>
      </c>
    </row>
  </sheetData>
  <sheetProtection/>
  <mergeCells count="100">
    <mergeCell ref="A638:B638"/>
    <mergeCell ref="A639:B639"/>
    <mergeCell ref="A640:I640"/>
    <mergeCell ref="A641:B641"/>
    <mergeCell ref="A707:B707"/>
    <mergeCell ref="A708:B708"/>
    <mergeCell ref="A651:B651"/>
    <mergeCell ref="A652:B652"/>
    <mergeCell ref="A653:B653"/>
    <mergeCell ref="A654:I654"/>
    <mergeCell ref="A655:B655"/>
    <mergeCell ref="A706:B706"/>
    <mergeCell ref="A592:B592"/>
    <mergeCell ref="A593:B593"/>
    <mergeCell ref="A594:B594"/>
    <mergeCell ref="A595:I595"/>
    <mergeCell ref="A596:B596"/>
    <mergeCell ref="A637:B637"/>
    <mergeCell ref="A527:B527"/>
    <mergeCell ref="A537:B537"/>
    <mergeCell ref="A538:B538"/>
    <mergeCell ref="A539:B539"/>
    <mergeCell ref="A540:I540"/>
    <mergeCell ref="A541:B541"/>
    <mergeCell ref="A481:I481"/>
    <mergeCell ref="A482:B482"/>
    <mergeCell ref="A523:B523"/>
    <mergeCell ref="A524:B524"/>
    <mergeCell ref="A525:B525"/>
    <mergeCell ref="A526:I526"/>
    <mergeCell ref="A421:B421"/>
    <mergeCell ref="A422:I422"/>
    <mergeCell ref="A423:B423"/>
    <mergeCell ref="A478:B478"/>
    <mergeCell ref="A479:B479"/>
    <mergeCell ref="A480:B480"/>
    <mergeCell ref="A406:B406"/>
    <mergeCell ref="A407:B407"/>
    <mergeCell ref="A408:I408"/>
    <mergeCell ref="A409:B409"/>
    <mergeCell ref="A419:B419"/>
    <mergeCell ref="A420:B420"/>
    <mergeCell ref="A360:B360"/>
    <mergeCell ref="A361:B361"/>
    <mergeCell ref="A362:B362"/>
    <mergeCell ref="A363:I363"/>
    <mergeCell ref="A364:B364"/>
    <mergeCell ref="A405:B405"/>
    <mergeCell ref="A294:B294"/>
    <mergeCell ref="A304:B304"/>
    <mergeCell ref="A305:B305"/>
    <mergeCell ref="A306:B306"/>
    <mergeCell ref="A307:I307"/>
    <mergeCell ref="A308:B308"/>
    <mergeCell ref="A248:I248"/>
    <mergeCell ref="A249:B249"/>
    <mergeCell ref="A290:B290"/>
    <mergeCell ref="A291:B291"/>
    <mergeCell ref="A292:B292"/>
    <mergeCell ref="A293:I293"/>
    <mergeCell ref="A192:B192"/>
    <mergeCell ref="A193:I193"/>
    <mergeCell ref="A194:B194"/>
    <mergeCell ref="A245:B245"/>
    <mergeCell ref="A246:B246"/>
    <mergeCell ref="A247:B247"/>
    <mergeCell ref="A177:B177"/>
    <mergeCell ref="A178:B178"/>
    <mergeCell ref="A179:I179"/>
    <mergeCell ref="A180:B180"/>
    <mergeCell ref="A190:B190"/>
    <mergeCell ref="A191:B191"/>
    <mergeCell ref="A131:B131"/>
    <mergeCell ref="A132:B132"/>
    <mergeCell ref="A133:B133"/>
    <mergeCell ref="A134:I134"/>
    <mergeCell ref="A135:B135"/>
    <mergeCell ref="A176:B176"/>
    <mergeCell ref="A54:B54"/>
    <mergeCell ref="A64:B64"/>
    <mergeCell ref="A65:B65"/>
    <mergeCell ref="A66:B66"/>
    <mergeCell ref="A67:I67"/>
    <mergeCell ref="A70:B70"/>
    <mergeCell ref="A6:I6"/>
    <mergeCell ref="A7:B7"/>
    <mergeCell ref="A50:B50"/>
    <mergeCell ref="A51:B51"/>
    <mergeCell ref="A52:B52"/>
    <mergeCell ref="A53:I53"/>
    <mergeCell ref="B1:I1"/>
    <mergeCell ref="A2:A4"/>
    <mergeCell ref="B2:B4"/>
    <mergeCell ref="C2:C4"/>
    <mergeCell ref="D2:D4"/>
    <mergeCell ref="E2:E4"/>
    <mergeCell ref="F2:F4"/>
    <mergeCell ref="G2:G4"/>
    <mergeCell ref="H2:H4"/>
    <mergeCell ref="I2:I4"/>
  </mergeCells>
  <printOptions/>
  <pageMargins left="0.2362204724409449" right="0.15748031496062992" top="0.2362204724409449" bottom="0.3937007874015748" header="0.2362204724409449" footer="0.1968503937007874"/>
  <pageSetup fitToHeight="0" horizontalDpi="600" verticalDpi="600" orientation="portrait" paperSize="9" scale="65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VOVA Centrālais fonds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X980219</dc:creator>
  <cp:keywords/>
  <dc:description/>
  <cp:lastModifiedBy>Gunita Nadziņa</cp:lastModifiedBy>
  <cp:lastPrinted>2023-03-29T05:44:29Z</cp:lastPrinted>
  <dcterms:created xsi:type="dcterms:W3CDTF">2000-10-19T05:10:39Z</dcterms:created>
  <dcterms:modified xsi:type="dcterms:W3CDTF">2023-04-04T12:17:56Z</dcterms:modified>
  <cp:category/>
  <cp:version/>
  <cp:contentType/>
  <cp:contentStatus/>
</cp:coreProperties>
</file>