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Latgale" sheetId="1" r:id="rId1"/>
  </sheets>
  <definedNames>
    <definedName name="_xlfn.IFERROR" hidden="1">#NAME?</definedName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<sst xmlns="http://schemas.openxmlformats.org/spreadsheetml/2006/main" count="188" uniqueCount="131">
  <si>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</si>
  <si>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</si>
  <si>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</si>
  <si>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</si>
  <si>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</si>
  <si>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</si>
  <si>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</si>
  <si>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</si>
  <si>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Nīmante Ilona - ārsta prakse neiroloģijā</t>
  </si>
  <si>
    <t>Fizioterapijas kabinets VALE, IK</t>
  </si>
  <si>
    <t>Leonardovs Igors - ārsta prakse neiroloģijā</t>
  </si>
  <si>
    <t>Miščuka Gaļina - ārsta prakse oftalmoloģijā</t>
  </si>
  <si>
    <t>Veiktais darba apjoms pārskata periodā</t>
  </si>
  <si>
    <t>Ārstniecības iestādes ieņēmumi kopā</t>
  </si>
  <si>
    <t>veiktais darba apjoms</t>
  </si>
  <si>
    <t>t.sk.</t>
  </si>
  <si>
    <t>Sergeja Hobotova traumatoloģijas un ortopēdijas klīnika, SIA</t>
  </si>
  <si>
    <t>Čebotarjova Olga - ārsta prakse neiroloģijā</t>
  </si>
  <si>
    <t>Gorškova Ausma - acu ārsta prakse</t>
  </si>
  <si>
    <t>Grigorjeva Inguna - ārsta prakse oftalmoloģijā</t>
  </si>
  <si>
    <t>Hublarova Jūlija - ārsta prakse ginekoloģijā, dzemdniecībā</t>
  </si>
  <si>
    <t>Katkevičs Valdis - ārsta prakse psihiatrijā un neiroloģijā</t>
  </si>
  <si>
    <t>Kovaļčuks Andrejs - ārsta prakse traumatoloģijā, ortopēdijā</t>
  </si>
  <si>
    <t>Krompāne Svetlana - ārsta prakse oftalmoloģijā</t>
  </si>
  <si>
    <t>Kučinska Irina - ārsta prakse ginekoloģijā, dzemdniecībā</t>
  </si>
  <si>
    <t>Lācis Jānis - ārsta prakse ķirurģijā un traumatoloģijā, ortopēdijā</t>
  </si>
  <si>
    <t>Ļubimova Valentīna - ārsta prakse neiroloģijā</t>
  </si>
  <si>
    <t>Maksimova Jeļena - ārsta prakse psihiatrijā un narkoloģijā</t>
  </si>
  <si>
    <t>Maksimovs Aleksejs - ārsta prakse traumatoloģijā, ortopēdijā</t>
  </si>
  <si>
    <t>Meļņikova Tatjana -ārsta prakse oftalmoloģijā</t>
  </si>
  <si>
    <t>Rancāne Sandra - ārsta prakse ginekoloģijā, dzemdniecībā</t>
  </si>
  <si>
    <t>Rogale Nadežda - ārsta prakse oftalmoloģijā</t>
  </si>
  <si>
    <t>Stupāne Žanna - ārsta prakse ginekoloģijā, dzemdniecībā</t>
  </si>
  <si>
    <t>Štāle Silvija - acu ārsta prakse</t>
  </si>
  <si>
    <t>Terentjevs Vladimirs - ģimenes ārsta un neirologa prakse</t>
  </si>
  <si>
    <t>Vēvere Viktorija - ārsta prakse pneimonoloģijā un alergoloģijā</t>
  </si>
  <si>
    <t>Zaharenoks Valerijs - ārsta prakse neiroloģijā</t>
  </si>
  <si>
    <t>PRIVĀTKLĪNIKA "ĢIMENES VESELĪBA", SIA</t>
  </si>
  <si>
    <t>Lavrinoviča Tatjana - ārsta prakse ginekoloģijā, dzemdniecībā</t>
  </si>
  <si>
    <t>Zjablikovs Romans - ārsta prakse ginekoloģijā, dzemdniecībā</t>
  </si>
  <si>
    <t>AIJAS JASEVIČAS FIZIOTERAPIJAS PRAKSE, Individuālais komersants</t>
  </si>
  <si>
    <t>Epizodes un manipulācijas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</si>
  <si>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</si>
  <si>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</si>
  <si>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</si>
  <si>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>Medikamenti</t>
  </si>
  <si>
    <t>Deļmans Gļebs - ārsta prakse gastroenteroloģijā</t>
  </si>
  <si>
    <t>Petrāne Valentīna - ārsta prakse otolaringoloģijā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</si>
  <si>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</si>
  <si>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</si>
  <si>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</si>
  <si>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Jakubova Tatjana - ārsta prakse psihiatrijā un bērnu psihiatrijā</t>
  </si>
  <si>
    <t>AP82 - Covid-19 laboratorijas pakalpojumi  </t>
  </si>
  <si>
    <t>Līguma summa pārskata periodā</t>
  </si>
  <si>
    <t>AP86 - SARS-CoV-2 antigēna noteikšana</t>
  </si>
  <si>
    <t>Andris Jurāns - psihologa prakse</t>
  </si>
  <si>
    <t>Ilona Žodžika - psihologa prakse</t>
  </si>
  <si>
    <t>Irēna Žukovska - psihologa prakse</t>
  </si>
  <si>
    <t>Mazulis Česlavs  - ārsta prakse psihiatrijā</t>
  </si>
  <si>
    <t>BALTĀS PŪCES, IK</t>
  </si>
  <si>
    <t>Krāslavas novada Veselības un sociālo pakalpojumu centrs "Dagda"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</si>
  <si>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</si>
  <si>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</si>
  <si>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</si>
  <si>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</si>
  <si>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</si>
  <si>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</si>
  <si>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</si>
  <si>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</si>
  <si>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</si>
  <si>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</si>
  <si>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</si>
  <si>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</si>
  <si>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</si>
  <si>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</si>
  <si>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</si>
  <si>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</si>
  <si>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</si>
  <si>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</si>
  <si>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</si>
  <si>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</si>
  <si>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</si>
  <si>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</si>
  <si>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</si>
  <si>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</si>
  <si>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</si>
  <si>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</si>
  <si>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</si>
  <si>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</si>
  <si>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</si>
  <si>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</si>
  <si>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SAVA speciālistu prakses un citi pakalpojumu sniedzēji, kopā </t>
  </si>
  <si>
    <t>Keviša-Petuško Jeļena - ģimenes ārsta prakse</t>
  </si>
  <si>
    <t>Kudeiko Inese - ģimenes ārsta prakse</t>
  </si>
  <si>
    <t>Marhele Lidija - ģimenes ārsta un arodveselības un arodslimību ārsta prakse</t>
  </si>
  <si>
    <t>SIMEDA, SIA</t>
  </si>
  <si>
    <t>Veselības un sociālās aprūpes centrs "Viļāni"</t>
  </si>
  <si>
    <t>Dinamiska novērošana pēc Covid (AP131)</t>
  </si>
  <si>
    <t>Babuškina Svetlana  - ārsta prakse ginekoloģijā, dzemdniecībā</t>
  </si>
  <si>
    <t>Olgas Jakovļevas fizioterapeita prakse, IK</t>
  </si>
  <si>
    <t>Laukrozes, SIA</t>
  </si>
  <si>
    <t>Profilaktiskās apskates (ieskaitot AP64, AP65, AP72, AP73, AP76, AP88)</t>
  </si>
  <si>
    <t>Daugavpils reģionālā slimnīca, SIA</t>
  </si>
  <si>
    <t>RĒZEKNES SLIMNĪCA, SIA</t>
  </si>
  <si>
    <t>Preiļu slimnīca, SIA</t>
  </si>
  <si>
    <t>Krāslavas slimnīca, SIA</t>
  </si>
  <si>
    <t>Līvānu slimnīca, Līvānu novada domes pašvaldības SIA</t>
  </si>
  <si>
    <t>Ludzas medicīnas centrs, SIA</t>
  </si>
  <si>
    <t>Daugavpils psihoneiroloģiskā slimnīca, Valsts SIA</t>
  </si>
  <si>
    <t>Veselības centrs Ilūkste, SIA</t>
  </si>
  <si>
    <t>Kārsavas slimnīca, SIA</t>
  </si>
  <si>
    <t>REHABILITĀCIJAS CENTRS "RĀZNA", SIA</t>
  </si>
  <si>
    <t>Daugavpils bērnu veselības centrs, SIA</t>
  </si>
  <si>
    <t>DERMATOVENEROLOGS, SIA</t>
  </si>
  <si>
    <t>GRĪVAS POLIKLĪNIKA, SIA</t>
  </si>
  <si>
    <t>INSAITS A, SIA</t>
  </si>
  <si>
    <t>IVAKO GROUP, SIA</t>
  </si>
  <si>
    <t>LĀZERS, SIA</t>
  </si>
  <si>
    <t>MEDA D, SIA</t>
  </si>
  <si>
    <t>Medical plus, SIA</t>
  </si>
  <si>
    <t>LUC MEDICAL, SIA</t>
  </si>
  <si>
    <t>MENTAL PRAKSE, SIA</t>
  </si>
  <si>
    <t>Neiroprakse, SIA</t>
  </si>
  <si>
    <t>Aijas Krišānes ārsta prakse, SIA</t>
  </si>
  <si>
    <t>Anitas Ločmeles ārsta prakse, SIA</t>
  </si>
  <si>
    <t>J.Kosnareviča-prakse oftalmoloģijā, SIA</t>
  </si>
  <si>
    <t>Ritas Nalivaiko ārsta prakse psihiatrijā, SIA</t>
  </si>
  <si>
    <t>SOINE, SIA</t>
  </si>
  <si>
    <t>Latgales medicīnas centrs, SIA</t>
  </si>
  <si>
    <t>Veselības centrs 2, SIA</t>
  </si>
  <si>
    <t>Pārskats par noslēgtiem līgumiem  un veikto  sekundārās ambulatorās veselības aprūpes (SAVA) darba apjomu Latgalē 2022.gada 12 mēnešos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</si>
</sst>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5" borderId="0" applyNumberFormat="0" applyBorder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3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55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56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56" borderId="21" xfId="0" applyNumberFormat="1" applyFont="1" applyFill="1" applyBorder="1" applyAlignment="1">
      <alignment horizontal="center" vertical="center" wrapText="1"/>
    </xf>
    <xf numFmtId="4" fontId="21" fillId="56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56" borderId="23" xfId="0" applyNumberFormat="1" applyFont="1" applyFill="1" applyBorder="1" applyAlignment="1">
      <alignment horizontal="center" vertical="center" wrapText="1"/>
    </xf>
    <xf numFmtId="4" fontId="21" fillId="56" borderId="24" xfId="0" applyNumberFormat="1" applyFont="1" applyFill="1" applyBorder="1" applyAlignment="1">
      <alignment horizontal="center" vertical="center" wrapText="1"/>
    </xf>
    <xf numFmtId="4" fontId="21" fillId="56" borderId="25" xfId="0" applyNumberFormat="1" applyFont="1" applyFill="1" applyBorder="1" applyAlignment="1">
      <alignment horizontal="center" vertical="center" wrapText="1"/>
    </xf>
    <xf numFmtId="4" fontId="21" fillId="56" borderId="26" xfId="0" applyNumberFormat="1" applyFont="1" applyFill="1" applyBorder="1" applyAlignment="1">
      <alignment horizontal="center" vertical="center" wrapText="1"/>
    </xf>
    <xf numFmtId="4" fontId="21" fillId="56" borderId="27" xfId="0" applyNumberFormat="1" applyFont="1" applyFill="1" applyBorder="1" applyAlignment="1">
      <alignment horizontal="center" vertical="center" wrapText="1"/>
    </xf>
    <xf numFmtId="4" fontId="21" fillId="56" borderId="28" xfId="0" applyNumberFormat="1" applyFont="1" applyFill="1" applyBorder="1" applyAlignment="1">
      <alignment horizontal="center" vertical="center" wrapText="1"/>
    </xf>
    <xf numFmtId="4" fontId="21" fillId="56" borderId="29" xfId="0" applyNumberFormat="1" applyFont="1" applyFill="1" applyBorder="1" applyAlignment="1">
      <alignment horizontal="center" vertical="center" wrapText="1"/>
    </xf>
    <xf numFmtId="4" fontId="21" fillId="56" borderId="30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" fontId="21" fillId="56" borderId="33" xfId="0" applyNumberFormat="1" applyFont="1" applyFill="1" applyBorder="1" applyAlignment="1">
      <alignment horizontal="center" vertical="center" wrapText="1"/>
    </xf>
    <xf numFmtId="4" fontId="21" fillId="56" borderId="34" xfId="0" applyNumberFormat="1" applyFont="1" applyFill="1" applyBorder="1" applyAlignment="1">
      <alignment horizontal="center" vertical="center" wrapText="1"/>
    </xf>
    <xf numFmtId="4" fontId="21" fillId="56" borderId="35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56" borderId="36" xfId="0" applyNumberFormat="1" applyFont="1" applyFill="1" applyBorder="1" applyAlignment="1">
      <alignment horizontal="center" vertical="center" wrapText="1"/>
    </xf>
    <xf numFmtId="4" fontId="21" fillId="56" borderId="19" xfId="0" applyNumberFormat="1" applyFont="1" applyFill="1" applyBorder="1" applyAlignment="1">
      <alignment horizontal="center" vertical="center" wrapText="1"/>
    </xf>
    <xf numFmtId="4" fontId="21" fillId="56" borderId="37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center" wrapText="1"/>
    </xf>
    <xf numFmtId="4" fontId="21" fillId="56" borderId="32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47" fillId="0" borderId="36" xfId="0" applyNumberFormat="1" applyFont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right" vertical="center" wrapText="1"/>
    </xf>
    <xf numFmtId="3" fontId="21" fillId="0" borderId="19" xfId="0" applyNumberFormat="1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56" borderId="19" xfId="0" applyFont="1" applyFill="1" applyBorder="1" applyAlignment="1">
      <alignment/>
    </xf>
    <xf numFmtId="4" fontId="21" fillId="0" borderId="19" xfId="0" applyNumberFormat="1" applyFont="1" applyBorder="1" applyAlignment="1">
      <alignment horizontal="right"/>
    </xf>
    <xf numFmtId="4" fontId="21" fillId="56" borderId="19" xfId="0" applyNumberFormat="1" applyFont="1" applyFill="1" applyBorder="1" applyAlignment="1">
      <alignment horizontal="right"/>
    </xf>
    <xf numFmtId="4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9" xfId="0" applyFont="1" applyBorder="1" applyAlignment="1">
      <alignment horizontal="right" vertical="center" wrapText="1"/>
    </xf>
    <xf numFmtId="4" fontId="21" fillId="56" borderId="19" xfId="96" applyNumberFormat="1" applyFont="1" applyFill="1" applyBorder="1" applyAlignment="1">
      <alignment horizontal="right"/>
      <protection/>
    </xf>
    <xf numFmtId="4" fontId="21" fillId="0" borderId="19" xfId="0" applyNumberFormat="1" applyFont="1" applyBorder="1" applyAlignment="1">
      <alignment/>
    </xf>
    <xf numFmtId="4" fontId="21" fillId="0" borderId="19" xfId="96" applyNumberFormat="1" applyFont="1" applyFill="1" applyBorder="1" applyAlignment="1">
      <alignment horizontal="right"/>
      <protection/>
    </xf>
    <xf numFmtId="0" fontId="21" fillId="0" borderId="19" xfId="0" applyFont="1" applyBorder="1" applyAlignment="1">
      <alignment vertical="top"/>
    </xf>
    <xf numFmtId="0" fontId="21" fillId="0" borderId="19" xfId="0" applyFont="1" applyBorder="1" applyAlignment="1">
      <alignment horizontal="center"/>
    </xf>
    <xf numFmtId="4" fontId="21" fillId="56" borderId="19" xfId="96" applyNumberFormat="1" applyFont="1" applyFill="1" applyBorder="1" applyAlignment="1">
      <alignment horizontal="center"/>
      <protection/>
    </xf>
    <xf numFmtId="3" fontId="21" fillId="0" borderId="19" xfId="0" applyNumberFormat="1" applyFont="1" applyBorder="1" applyAlignment="1">
      <alignment vertical="top" wrapText="1"/>
    </xf>
    <xf numFmtId="0" fontId="21" fillId="56" borderId="19" xfId="96" applyFont="1" applyFill="1" applyBorder="1" applyAlignment="1">
      <alignment wrapText="1"/>
      <protection/>
    </xf>
    <xf numFmtId="0" fontId="21" fillId="56" borderId="19" xfId="96" applyNumberFormat="1" applyFont="1" applyFill="1" applyBorder="1">
      <alignment/>
      <protection/>
    </xf>
    <xf numFmtId="4" fontId="21" fillId="0" borderId="19" xfId="0" applyNumberFormat="1" applyFont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56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wrapText="1"/>
    </xf>
    <xf numFmtId="4" fontId="21" fillId="56" borderId="19" xfId="0" applyNumberFormat="1" applyFont="1" applyFill="1" applyBorder="1" applyAlignment="1">
      <alignment horizontal="right" wrapText="1"/>
    </xf>
    <xf numFmtId="4" fontId="21" fillId="0" borderId="19" xfId="0" applyNumberFormat="1" applyFont="1" applyBorder="1" applyAlignment="1">
      <alignment/>
    </xf>
    <xf numFmtId="4" fontId="21" fillId="56" borderId="19" xfId="0" applyNumberFormat="1" applyFont="1" applyFill="1" applyBorder="1" applyAlignment="1">
      <alignment wrapText="1"/>
    </xf>
    <xf numFmtId="0" fontId="26" fillId="55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3" fontId="23" fillId="57" borderId="19" xfId="0" applyNumberFormat="1" applyFont="1" applyFill="1" applyBorder="1" applyAlignment="1">
      <alignment vertical="top" wrapText="1"/>
    </xf>
    <xf numFmtId="3" fontId="23" fillId="57" borderId="19" xfId="0" applyNumberFormat="1" applyFont="1" applyFill="1" applyBorder="1" applyAlignment="1">
      <alignment wrapText="1"/>
    </xf>
    <xf numFmtId="4" fontId="23" fillId="57" borderId="19" xfId="0" applyNumberFormat="1" applyFont="1" applyFill="1" applyBorder="1" applyAlignment="1">
      <alignment wrapText="1"/>
    </xf>
    <xf numFmtId="0" fontId="23" fillId="57" borderId="19" xfId="0" applyFont="1" applyFill="1" applyBorder="1" applyAlignment="1">
      <alignment horizontal="left" vertical="center" wrapText="1"/>
    </xf>
    <xf numFmtId="4" fontId="23" fillId="57" borderId="19" xfId="0" applyNumberFormat="1" applyFont="1" applyFill="1" applyBorder="1" applyAlignment="1">
      <alignment horizontal="right" wrapText="1"/>
    </xf>
    <xf numFmtId="0" fontId="23" fillId="57" borderId="19" xfId="0" applyFont="1" applyFill="1" applyBorder="1" applyAlignment="1">
      <alignment/>
    </xf>
    <xf numFmtId="4" fontId="23" fillId="57" borderId="19" xfId="0" applyNumberFormat="1" applyFont="1" applyFill="1" applyBorder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U90"/>
  <sheetViews>
    <sheetView tabSelected="1" zoomScale="80" zoomScaleNormal="80" zoomScalePageLayoutView="0" workbookViewId="0" topLeftCell="A1">
      <pane xSplit="1" ySplit="9" topLeftCell="C80" activePane="bottomRight" state="frozen"/>
      <selection pane="topLeft" activeCell="BQ14" sqref="BQ14"/>
      <selection pane="topRight" activeCell="BQ14" sqref="BQ14"/>
      <selection pane="bottomLeft" activeCell="BQ14" sqref="BQ14"/>
      <selection pane="bottomRight" activeCell="BU90" sqref="A90:BU90"/>
    </sheetView>
  </sheetViews>
  <sheetFormatPr defaultColWidth="9.140625" defaultRowHeight="12.75"/>
  <cols>
    <col min="1" max="1" width="28.421875" style="1" customWidth="1"/>
    <col min="2" max="2" width="10.57421875" style="1" hidden="1" customWidth="1"/>
    <col min="3" max="3" width="15.00390625" style="2" customWidth="1"/>
    <col min="4" max="4" width="14.421875" style="2" customWidth="1"/>
    <col min="5" max="5" width="14.7109375" style="2" customWidth="1"/>
    <col min="6" max="6" width="15.140625" style="2" customWidth="1"/>
    <col min="7" max="7" width="12.7109375" style="2" customWidth="1"/>
    <col min="8" max="8" width="13.140625" style="2" customWidth="1"/>
    <col min="9" max="9" width="12.7109375" style="2" customWidth="1"/>
    <col min="10" max="10" width="12.140625" style="2" customWidth="1"/>
    <col min="11" max="12" width="13.7109375" style="2" customWidth="1"/>
    <col min="13" max="13" width="12.28125" style="2" customWidth="1"/>
    <col min="14" max="14" width="12.140625" style="2" customWidth="1"/>
    <col min="15" max="16" width="13.140625" style="2" customWidth="1"/>
    <col min="17" max="17" width="13.7109375" style="2" customWidth="1"/>
    <col min="18" max="18" width="10.8515625" style="2" customWidth="1"/>
    <col min="19" max="19" width="13.140625" style="2" customWidth="1"/>
    <col min="20" max="20" width="11.140625" style="2" customWidth="1"/>
    <col min="21" max="22" width="13.00390625" style="2" customWidth="1"/>
    <col min="23" max="23" width="12.57421875" style="2" customWidth="1"/>
    <col min="24" max="30" width="12.00390625" style="2" customWidth="1"/>
    <col min="31" max="31" width="12.7109375" style="2" customWidth="1"/>
    <col min="32" max="34" width="12.00390625" style="2" customWidth="1"/>
    <col min="35" max="35" width="12.8515625" style="2" customWidth="1"/>
    <col min="36" max="36" width="11.28125" style="2" customWidth="1"/>
    <col min="37" max="37" width="12.00390625" style="2" customWidth="1"/>
    <col min="38" max="38" width="9.57421875" style="2" customWidth="1"/>
    <col min="39" max="39" width="12.7109375" style="2" customWidth="1"/>
    <col min="40" max="40" width="12.00390625" style="2" customWidth="1"/>
    <col min="41" max="43" width="13.8515625" style="2" customWidth="1"/>
    <col min="44" max="72" width="14.00390625" style="2" customWidth="1"/>
    <col min="73" max="73" width="14.7109375" style="2" customWidth="1"/>
    <col min="74" max="16384" width="9.140625" style="2" customWidth="1"/>
  </cols>
  <sheetData>
    <row r="1" ht="12.75">
      <c r="Q1" s="3"/>
    </row>
    <row r="2" spans="1:17" ht="15.75" customHeight="1">
      <c r="A2" s="77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6" spans="1:73" ht="22.5" customHeight="1">
      <c r="A6" s="4" t="s">
        <v>6</v>
      </c>
      <c r="B6" s="4"/>
      <c r="C6" s="5" t="s">
        <v>41</v>
      </c>
      <c r="D6" s="5"/>
      <c r="E6" s="5"/>
      <c r="F6" s="5"/>
      <c r="G6" s="5"/>
      <c r="H6" s="5"/>
      <c r="I6" s="5"/>
      <c r="J6" s="5"/>
      <c r="K6" s="6" t="s">
        <v>42</v>
      </c>
      <c r="L6" s="7"/>
      <c r="M6" s="7"/>
      <c r="N6" s="8"/>
      <c r="O6" s="9" t="s">
        <v>45</v>
      </c>
      <c r="P6" s="9"/>
      <c r="Q6" s="10" t="s">
        <v>63</v>
      </c>
      <c r="R6" s="10"/>
      <c r="S6" s="11" t="s">
        <v>64</v>
      </c>
      <c r="T6" s="12"/>
      <c r="U6" s="13" t="s">
        <v>65</v>
      </c>
      <c r="V6" s="14"/>
      <c r="W6" s="10" t="s">
        <v>101</v>
      </c>
      <c r="X6" s="10"/>
      <c r="Y6" s="10" t="s">
        <v>66</v>
      </c>
      <c r="Z6" s="10"/>
      <c r="AA6" s="10" t="s">
        <v>67</v>
      </c>
      <c r="AB6" s="10"/>
      <c r="AC6" s="10" t="s">
        <v>68</v>
      </c>
      <c r="AD6" s="10"/>
      <c r="AE6" s="10" t="s">
        <v>69</v>
      </c>
      <c r="AF6" s="10"/>
      <c r="AG6" s="9" t="s">
        <v>70</v>
      </c>
      <c r="AH6" s="9"/>
      <c r="AI6" s="10" t="s">
        <v>71</v>
      </c>
      <c r="AJ6" s="10"/>
      <c r="AK6" s="11" t="s">
        <v>72</v>
      </c>
      <c r="AL6" s="12"/>
      <c r="AM6" s="10" t="s">
        <v>73</v>
      </c>
      <c r="AN6" s="10"/>
      <c r="AO6" s="15" t="s">
        <v>74</v>
      </c>
      <c r="AP6" s="16"/>
      <c r="AQ6" s="16"/>
      <c r="AR6" s="17"/>
      <c r="AS6" s="18" t="s">
        <v>52</v>
      </c>
      <c r="AT6" s="18" t="s">
        <v>77</v>
      </c>
      <c r="AU6" s="18" t="s">
        <v>54</v>
      </c>
      <c r="AV6" s="19" t="s">
        <v>78</v>
      </c>
      <c r="AW6" s="19"/>
      <c r="AX6" s="19" t="s">
        <v>79</v>
      </c>
      <c r="AY6" s="19"/>
      <c r="AZ6" s="19" t="s">
        <v>80</v>
      </c>
      <c r="BA6" s="19"/>
      <c r="BB6" s="13" t="s">
        <v>81</v>
      </c>
      <c r="BC6" s="20"/>
      <c r="BD6" s="18" t="s">
        <v>82</v>
      </c>
      <c r="BE6" s="18"/>
      <c r="BF6" s="21" t="s">
        <v>83</v>
      </c>
      <c r="BG6" s="18" t="s">
        <v>84</v>
      </c>
      <c r="BH6" s="18"/>
      <c r="BI6" s="22" t="s">
        <v>85</v>
      </c>
      <c r="BJ6" s="23"/>
      <c r="BK6" s="21" t="s">
        <v>86</v>
      </c>
      <c r="BL6" s="22" t="s">
        <v>87</v>
      </c>
      <c r="BM6" s="23"/>
      <c r="BN6" s="22" t="s">
        <v>88</v>
      </c>
      <c r="BO6" s="23"/>
      <c r="BP6" s="22" t="s">
        <v>89</v>
      </c>
      <c r="BQ6" s="23"/>
      <c r="BR6" s="22" t="s">
        <v>97</v>
      </c>
      <c r="BS6" s="23"/>
      <c r="BT6" s="24" t="s">
        <v>90</v>
      </c>
      <c r="BU6" s="25" t="s">
        <v>13</v>
      </c>
    </row>
    <row r="7" spans="1:73" ht="22.5" customHeight="1">
      <c r="A7" s="4"/>
      <c r="B7" s="4"/>
      <c r="C7" s="5" t="s">
        <v>7</v>
      </c>
      <c r="D7" s="26" t="s">
        <v>53</v>
      </c>
      <c r="E7" s="26" t="s">
        <v>12</v>
      </c>
      <c r="F7" s="26" t="s">
        <v>3</v>
      </c>
      <c r="G7" s="5" t="s">
        <v>4</v>
      </c>
      <c r="H7" s="5" t="s">
        <v>0</v>
      </c>
      <c r="I7" s="10" t="s">
        <v>48</v>
      </c>
      <c r="J7" s="10"/>
      <c r="K7" s="27"/>
      <c r="L7" s="28"/>
      <c r="M7" s="28"/>
      <c r="N7" s="29"/>
      <c r="O7" s="9"/>
      <c r="P7" s="9"/>
      <c r="Q7" s="10"/>
      <c r="R7" s="10"/>
      <c r="S7" s="30"/>
      <c r="T7" s="31"/>
      <c r="U7" s="27"/>
      <c r="V7" s="2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/>
      <c r="AH7" s="9"/>
      <c r="AI7" s="10"/>
      <c r="AJ7" s="10"/>
      <c r="AK7" s="30"/>
      <c r="AL7" s="31"/>
      <c r="AM7" s="10"/>
      <c r="AN7" s="10"/>
      <c r="AO7" s="27" t="s">
        <v>75</v>
      </c>
      <c r="AP7" s="29"/>
      <c r="AQ7" s="27" t="s">
        <v>76</v>
      </c>
      <c r="AR7" s="29"/>
      <c r="AS7" s="32"/>
      <c r="AT7" s="32"/>
      <c r="AU7" s="32"/>
      <c r="AV7" s="33"/>
      <c r="AW7" s="33"/>
      <c r="AX7" s="33"/>
      <c r="AY7" s="33"/>
      <c r="AZ7" s="33"/>
      <c r="BA7" s="33"/>
      <c r="BB7" s="27"/>
      <c r="BC7" s="29"/>
      <c r="BD7" s="34"/>
      <c r="BE7" s="34"/>
      <c r="BF7" s="35"/>
      <c r="BG7" s="34"/>
      <c r="BH7" s="34"/>
      <c r="BI7" s="36"/>
      <c r="BJ7" s="37"/>
      <c r="BK7" s="35"/>
      <c r="BL7" s="36"/>
      <c r="BM7" s="37"/>
      <c r="BN7" s="36"/>
      <c r="BO7" s="37"/>
      <c r="BP7" s="36"/>
      <c r="BQ7" s="37"/>
      <c r="BR7" s="36"/>
      <c r="BS7" s="37"/>
      <c r="BT7" s="24"/>
      <c r="BU7" s="35"/>
    </row>
    <row r="8" spans="1:73" s="67" customFormat="1" ht="88.5" customHeight="1">
      <c r="A8" s="38"/>
      <c r="B8" s="38"/>
      <c r="C8" s="39"/>
      <c r="D8" s="40"/>
      <c r="E8" s="40"/>
      <c r="F8" s="40"/>
      <c r="G8" s="39"/>
      <c r="H8" s="39"/>
      <c r="I8" s="41" t="s">
        <v>2</v>
      </c>
      <c r="J8" s="41" t="s">
        <v>49</v>
      </c>
      <c r="K8" s="41" t="s">
        <v>14</v>
      </c>
      <c r="L8" s="41" t="s">
        <v>61</v>
      </c>
      <c r="M8" s="41" t="s">
        <v>62</v>
      </c>
      <c r="N8" s="41" t="s">
        <v>50</v>
      </c>
      <c r="O8" s="42" t="s">
        <v>12</v>
      </c>
      <c r="P8" s="42" t="s">
        <v>3</v>
      </c>
      <c r="Q8" s="41" t="s">
        <v>14</v>
      </c>
      <c r="R8" s="41" t="s">
        <v>50</v>
      </c>
      <c r="S8" s="41" t="s">
        <v>14</v>
      </c>
      <c r="T8" s="43" t="s">
        <v>50</v>
      </c>
      <c r="U8" s="41" t="s">
        <v>14</v>
      </c>
      <c r="V8" s="41" t="s">
        <v>50</v>
      </c>
      <c r="W8" s="41" t="s">
        <v>14</v>
      </c>
      <c r="X8" s="41" t="s">
        <v>50</v>
      </c>
      <c r="Y8" s="41" t="s">
        <v>14</v>
      </c>
      <c r="Z8" s="41" t="s">
        <v>50</v>
      </c>
      <c r="AA8" s="41" t="s">
        <v>14</v>
      </c>
      <c r="AB8" s="41" t="s">
        <v>50</v>
      </c>
      <c r="AC8" s="41" t="s">
        <v>14</v>
      </c>
      <c r="AD8" s="41" t="s">
        <v>50</v>
      </c>
      <c r="AE8" s="41" t="s">
        <v>14</v>
      </c>
      <c r="AF8" s="41" t="s">
        <v>50</v>
      </c>
      <c r="AG8" s="41" t="s">
        <v>14</v>
      </c>
      <c r="AH8" s="41" t="s">
        <v>50</v>
      </c>
      <c r="AI8" s="41" t="s">
        <v>14</v>
      </c>
      <c r="AJ8" s="41" t="s">
        <v>50</v>
      </c>
      <c r="AK8" s="41" t="s">
        <v>14</v>
      </c>
      <c r="AL8" s="41" t="s">
        <v>50</v>
      </c>
      <c r="AM8" s="41" t="s">
        <v>14</v>
      </c>
      <c r="AN8" s="41" t="s">
        <v>50</v>
      </c>
      <c r="AO8" s="44" t="s">
        <v>14</v>
      </c>
      <c r="AP8" s="44" t="s">
        <v>50</v>
      </c>
      <c r="AQ8" s="44" t="s">
        <v>14</v>
      </c>
      <c r="AR8" s="44" t="s">
        <v>50</v>
      </c>
      <c r="AS8" s="32" t="s">
        <v>14</v>
      </c>
      <c r="AT8" s="32" t="s">
        <v>14</v>
      </c>
      <c r="AU8" s="32" t="s">
        <v>14</v>
      </c>
      <c r="AV8" s="44" t="s">
        <v>14</v>
      </c>
      <c r="AW8" s="44" t="s">
        <v>50</v>
      </c>
      <c r="AX8" s="44" t="s">
        <v>14</v>
      </c>
      <c r="AY8" s="44" t="s">
        <v>50</v>
      </c>
      <c r="AZ8" s="44" t="s">
        <v>14</v>
      </c>
      <c r="BA8" s="44" t="s">
        <v>50</v>
      </c>
      <c r="BB8" s="44" t="s">
        <v>14</v>
      </c>
      <c r="BC8" s="44" t="s">
        <v>50</v>
      </c>
      <c r="BD8" s="44" t="s">
        <v>14</v>
      </c>
      <c r="BE8" s="44" t="s">
        <v>50</v>
      </c>
      <c r="BF8" s="35" t="s">
        <v>14</v>
      </c>
      <c r="BG8" s="44" t="s">
        <v>14</v>
      </c>
      <c r="BH8" s="44" t="s">
        <v>50</v>
      </c>
      <c r="BI8" s="44" t="s">
        <v>14</v>
      </c>
      <c r="BJ8" s="44" t="s">
        <v>50</v>
      </c>
      <c r="BK8" s="35"/>
      <c r="BL8" s="44" t="s">
        <v>14</v>
      </c>
      <c r="BM8" s="44" t="s">
        <v>50</v>
      </c>
      <c r="BN8" s="44" t="s">
        <v>14</v>
      </c>
      <c r="BO8" s="44" t="s">
        <v>50</v>
      </c>
      <c r="BP8" s="44" t="s">
        <v>14</v>
      </c>
      <c r="BQ8" s="44" t="s">
        <v>50</v>
      </c>
      <c r="BR8" s="45" t="s">
        <v>14</v>
      </c>
      <c r="BS8" s="45" t="s">
        <v>50</v>
      </c>
      <c r="BT8" s="21"/>
      <c r="BU8" s="35"/>
    </row>
    <row r="9" spans="1:73" s="70" customFormat="1" ht="13.5" customHeight="1">
      <c r="A9" s="68">
        <v>1</v>
      </c>
      <c r="B9" s="68"/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69">
        <v>28</v>
      </c>
      <c r="AD9" s="69">
        <v>29</v>
      </c>
      <c r="AE9" s="69">
        <v>30</v>
      </c>
      <c r="AF9" s="69">
        <v>31</v>
      </c>
      <c r="AG9" s="69">
        <v>32</v>
      </c>
      <c r="AH9" s="69">
        <v>33</v>
      </c>
      <c r="AI9" s="69">
        <v>34</v>
      </c>
      <c r="AJ9" s="69">
        <v>35</v>
      </c>
      <c r="AK9" s="69">
        <v>36</v>
      </c>
      <c r="AL9" s="69">
        <v>37</v>
      </c>
      <c r="AM9" s="69">
        <v>38</v>
      </c>
      <c r="AN9" s="69">
        <v>39</v>
      </c>
      <c r="AO9" s="69">
        <v>40</v>
      </c>
      <c r="AP9" s="69">
        <v>41</v>
      </c>
      <c r="AQ9" s="69">
        <v>42</v>
      </c>
      <c r="AR9" s="69">
        <v>43</v>
      </c>
      <c r="AS9" s="69">
        <v>44</v>
      </c>
      <c r="AT9" s="69">
        <v>45</v>
      </c>
      <c r="AU9" s="69">
        <v>46</v>
      </c>
      <c r="AV9" s="69">
        <v>47</v>
      </c>
      <c r="AW9" s="69">
        <v>48</v>
      </c>
      <c r="AX9" s="69">
        <v>49</v>
      </c>
      <c r="AY9" s="69">
        <v>50</v>
      </c>
      <c r="AZ9" s="69">
        <v>51</v>
      </c>
      <c r="BA9" s="69">
        <v>52</v>
      </c>
      <c r="BB9" s="69">
        <v>53</v>
      </c>
      <c r="BC9" s="69">
        <v>54</v>
      </c>
      <c r="BD9" s="69">
        <v>55</v>
      </c>
      <c r="BE9" s="69">
        <v>56</v>
      </c>
      <c r="BF9" s="69">
        <v>57</v>
      </c>
      <c r="BG9" s="69">
        <v>58</v>
      </c>
      <c r="BH9" s="69">
        <v>59</v>
      </c>
      <c r="BI9" s="69">
        <v>60</v>
      </c>
      <c r="BJ9" s="69">
        <v>61</v>
      </c>
      <c r="BK9" s="69">
        <v>62</v>
      </c>
      <c r="BL9" s="69">
        <v>63</v>
      </c>
      <c r="BM9" s="69">
        <v>64</v>
      </c>
      <c r="BN9" s="69">
        <v>65</v>
      </c>
      <c r="BO9" s="69">
        <v>66</v>
      </c>
      <c r="BP9" s="69">
        <v>67</v>
      </c>
      <c r="BQ9" s="69">
        <v>68</v>
      </c>
      <c r="BR9" s="69">
        <v>69</v>
      </c>
      <c r="BS9" s="69">
        <v>70</v>
      </c>
      <c r="BT9" s="69">
        <v>71</v>
      </c>
      <c r="BU9" s="69">
        <v>72</v>
      </c>
    </row>
    <row r="10" spans="1:73" s="70" customFormat="1" ht="17.25" customHeight="1">
      <c r="A10" s="79" t="s">
        <v>1</v>
      </c>
      <c r="B10" s="80"/>
      <c r="C10" s="81">
        <f aca="true" t="shared" si="0" ref="C10:AH10">SUM(C12:C18)</f>
        <v>19605166</v>
      </c>
      <c r="D10" s="81">
        <f t="shared" si="0"/>
        <v>19605166</v>
      </c>
      <c r="E10" s="81">
        <f t="shared" si="0"/>
        <v>19605162.2</v>
      </c>
      <c r="F10" s="81">
        <f t="shared" si="0"/>
        <v>19604805.07</v>
      </c>
      <c r="G10" s="81">
        <f t="shared" si="0"/>
        <v>-3.0399999998917338</v>
      </c>
      <c r="H10" s="81">
        <f t="shared" si="0"/>
        <v>-0.7600000000093132</v>
      </c>
      <c r="I10" s="81">
        <f t="shared" si="0"/>
        <v>666191</v>
      </c>
      <c r="J10" s="81">
        <f t="shared" si="0"/>
        <v>20</v>
      </c>
      <c r="K10" s="81">
        <f t="shared" si="0"/>
        <v>1804129</v>
      </c>
      <c r="L10" s="81">
        <f t="shared" si="0"/>
        <v>134466</v>
      </c>
      <c r="M10" s="81">
        <f t="shared" si="0"/>
        <v>158725</v>
      </c>
      <c r="N10" s="81">
        <f t="shared" si="0"/>
        <v>67687.85</v>
      </c>
      <c r="O10" s="81">
        <f t="shared" si="0"/>
        <v>0</v>
      </c>
      <c r="P10" s="81">
        <f t="shared" si="0"/>
        <v>0</v>
      </c>
      <c r="Q10" s="81">
        <f t="shared" si="0"/>
        <v>1214028.72</v>
      </c>
      <c r="R10" s="81">
        <f t="shared" si="0"/>
        <v>52626</v>
      </c>
      <c r="S10" s="81">
        <f t="shared" si="0"/>
        <v>0</v>
      </c>
      <c r="T10" s="81">
        <f t="shared" si="0"/>
        <v>0</v>
      </c>
      <c r="U10" s="81">
        <f t="shared" si="0"/>
        <v>189.05</v>
      </c>
      <c r="V10" s="81">
        <f t="shared" si="0"/>
        <v>20</v>
      </c>
      <c r="W10" s="81">
        <f t="shared" si="0"/>
        <v>484815.42999999993</v>
      </c>
      <c r="X10" s="81">
        <f t="shared" si="0"/>
        <v>53630</v>
      </c>
      <c r="Y10" s="81">
        <f t="shared" si="0"/>
        <v>1149.75</v>
      </c>
      <c r="Z10" s="81">
        <f t="shared" si="0"/>
        <v>20</v>
      </c>
      <c r="AA10" s="81">
        <f t="shared" si="0"/>
        <v>42809.229999999996</v>
      </c>
      <c r="AB10" s="81">
        <f t="shared" si="0"/>
        <v>978</v>
      </c>
      <c r="AC10" s="81">
        <f t="shared" si="0"/>
        <v>0</v>
      </c>
      <c r="AD10" s="81">
        <f t="shared" si="0"/>
        <v>0</v>
      </c>
      <c r="AE10" s="81">
        <f t="shared" si="0"/>
        <v>225308.78999999998</v>
      </c>
      <c r="AF10" s="81">
        <f t="shared" si="0"/>
        <v>1890</v>
      </c>
      <c r="AG10" s="81">
        <f t="shared" si="0"/>
        <v>41684.53000000001</v>
      </c>
      <c r="AH10" s="81">
        <f t="shared" si="0"/>
        <v>1108</v>
      </c>
      <c r="AI10" s="81">
        <f aca="true" t="shared" si="1" ref="AI10:BU10">SUM(AI12:AI18)</f>
        <v>299204.28</v>
      </c>
      <c r="AJ10" s="81">
        <f t="shared" si="1"/>
        <v>3088</v>
      </c>
      <c r="AK10" s="81">
        <f t="shared" si="1"/>
        <v>0</v>
      </c>
      <c r="AL10" s="81">
        <f t="shared" si="1"/>
        <v>0</v>
      </c>
      <c r="AM10" s="81">
        <f t="shared" si="1"/>
        <v>0</v>
      </c>
      <c r="AN10" s="81">
        <f t="shared" si="1"/>
        <v>0</v>
      </c>
      <c r="AO10" s="81">
        <f t="shared" si="1"/>
        <v>11929.68</v>
      </c>
      <c r="AP10" s="81">
        <f t="shared" si="1"/>
        <v>96</v>
      </c>
      <c r="AQ10" s="81">
        <f t="shared" si="1"/>
        <v>12638.07</v>
      </c>
      <c r="AR10" s="81">
        <f t="shared" si="1"/>
        <v>0</v>
      </c>
      <c r="AS10" s="81">
        <f t="shared" si="1"/>
        <v>42462.409999999996</v>
      </c>
      <c r="AT10" s="81">
        <f t="shared" si="1"/>
        <v>98834.99999999997</v>
      </c>
      <c r="AU10" s="81">
        <f t="shared" si="1"/>
        <v>20349.86</v>
      </c>
      <c r="AV10" s="81">
        <f t="shared" si="1"/>
        <v>324.45</v>
      </c>
      <c r="AW10" s="81">
        <f t="shared" si="1"/>
        <v>0</v>
      </c>
      <c r="AX10" s="81">
        <f t="shared" si="1"/>
        <v>13855.510000000002</v>
      </c>
      <c r="AY10" s="81">
        <f t="shared" si="1"/>
        <v>0</v>
      </c>
      <c r="AZ10" s="81">
        <f t="shared" si="1"/>
        <v>2268.02</v>
      </c>
      <c r="BA10" s="81">
        <f t="shared" si="1"/>
        <v>0</v>
      </c>
      <c r="BB10" s="81">
        <f t="shared" si="1"/>
        <v>98793.70000000001</v>
      </c>
      <c r="BC10" s="81">
        <f t="shared" si="1"/>
        <v>10189</v>
      </c>
      <c r="BD10" s="81">
        <f t="shared" si="1"/>
        <v>1161743.4200000004</v>
      </c>
      <c r="BE10" s="81">
        <f t="shared" si="1"/>
        <v>0</v>
      </c>
      <c r="BF10" s="81">
        <f t="shared" si="1"/>
        <v>6151.5</v>
      </c>
      <c r="BG10" s="81">
        <f t="shared" si="1"/>
        <v>0</v>
      </c>
      <c r="BH10" s="81">
        <f t="shared" si="1"/>
        <v>0</v>
      </c>
      <c r="BI10" s="81">
        <f t="shared" si="1"/>
        <v>9680.36</v>
      </c>
      <c r="BJ10" s="81">
        <f t="shared" si="1"/>
        <v>1862</v>
      </c>
      <c r="BK10" s="81">
        <f t="shared" si="1"/>
        <v>4232.95</v>
      </c>
      <c r="BL10" s="81">
        <f t="shared" si="1"/>
        <v>668.78</v>
      </c>
      <c r="BM10" s="81">
        <f t="shared" si="1"/>
        <v>34</v>
      </c>
      <c r="BN10" s="81">
        <f t="shared" si="1"/>
        <v>11994.570000000002</v>
      </c>
      <c r="BO10" s="81">
        <f t="shared" si="1"/>
        <v>1896</v>
      </c>
      <c r="BP10" s="81">
        <f t="shared" si="1"/>
        <v>545.8299999999999</v>
      </c>
      <c r="BQ10" s="81">
        <f t="shared" si="1"/>
        <v>188</v>
      </c>
      <c r="BR10" s="81">
        <f t="shared" si="1"/>
        <v>7.8</v>
      </c>
      <c r="BS10" s="81">
        <f t="shared" si="1"/>
        <v>0</v>
      </c>
      <c r="BT10" s="81">
        <f t="shared" si="1"/>
        <v>1703471</v>
      </c>
      <c r="BU10" s="81">
        <f t="shared" si="1"/>
        <v>27779580.610000003</v>
      </c>
    </row>
    <row r="11" spans="1:73" s="67" customFormat="1" ht="12" customHeight="1">
      <c r="A11" s="46" t="s">
        <v>15</v>
      </c>
      <c r="B11" s="46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59"/>
      <c r="P11" s="59"/>
      <c r="Q11" s="71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</row>
    <row r="12" spans="1:73" s="53" customFormat="1" ht="29.25" customHeight="1">
      <c r="A12" s="47" t="s">
        <v>102</v>
      </c>
      <c r="B12" s="47">
        <v>50020401</v>
      </c>
      <c r="C12" s="48">
        <v>11134984</v>
      </c>
      <c r="D12" s="48">
        <v>11134984</v>
      </c>
      <c r="E12" s="48">
        <v>11134983.9</v>
      </c>
      <c r="F12" s="49">
        <v>11134983.9</v>
      </c>
      <c r="G12" s="50">
        <f aca="true" t="shared" si="2" ref="G12:G17">E12-D12</f>
        <v>-0.09999999962747097</v>
      </c>
      <c r="H12" s="50"/>
      <c r="I12" s="48">
        <v>283850</v>
      </c>
      <c r="J12" s="48">
        <v>0</v>
      </c>
      <c r="K12" s="48">
        <f>219191+L12+M12</f>
        <v>303942</v>
      </c>
      <c r="L12" s="48">
        <v>34827</v>
      </c>
      <c r="M12" s="48">
        <v>49924</v>
      </c>
      <c r="N12" s="50"/>
      <c r="O12" s="50"/>
      <c r="P12" s="50"/>
      <c r="Q12" s="48">
        <v>760384.3599999999</v>
      </c>
      <c r="R12" s="48">
        <v>33348</v>
      </c>
      <c r="S12" s="50"/>
      <c r="T12" s="50"/>
      <c r="U12" s="48">
        <v>189.05</v>
      </c>
      <c r="V12" s="48">
        <v>20</v>
      </c>
      <c r="W12" s="49">
        <f>260285.25</f>
        <v>260285.25</v>
      </c>
      <c r="X12" s="48">
        <v>24256</v>
      </c>
      <c r="Y12" s="48">
        <v>1149.75</v>
      </c>
      <c r="Z12" s="48">
        <v>20</v>
      </c>
      <c r="AA12" s="48">
        <v>26573.399999999998</v>
      </c>
      <c r="AB12" s="48">
        <v>627</v>
      </c>
      <c r="AC12" s="50"/>
      <c r="AD12" s="50"/>
      <c r="AE12" s="48">
        <v>172935.31999999998</v>
      </c>
      <c r="AF12" s="48">
        <v>1280</v>
      </c>
      <c r="AG12" s="48">
        <v>41684.53000000001</v>
      </c>
      <c r="AH12" s="48">
        <v>1108</v>
      </c>
      <c r="AI12" s="48">
        <v>298918.19</v>
      </c>
      <c r="AJ12" s="48">
        <v>3088</v>
      </c>
      <c r="AK12" s="50"/>
      <c r="AL12" s="50"/>
      <c r="AM12" s="50"/>
      <c r="AN12" s="50"/>
      <c r="AO12" s="48">
        <v>1206.6300000000006</v>
      </c>
      <c r="AP12" s="48">
        <v>24</v>
      </c>
      <c r="AQ12" s="50"/>
      <c r="AR12" s="50"/>
      <c r="AS12" s="50">
        <v>42462.409999999996</v>
      </c>
      <c r="AT12" s="48">
        <v>9278.739999999996</v>
      </c>
      <c r="AU12" s="48">
        <v>18964.68</v>
      </c>
      <c r="AV12" s="50"/>
      <c r="AW12" s="50"/>
      <c r="AX12" s="50"/>
      <c r="AY12" s="50"/>
      <c r="AZ12" s="50">
        <v>453</v>
      </c>
      <c r="BA12" s="50"/>
      <c r="BB12" s="50">
        <v>28547.41</v>
      </c>
      <c r="BC12" s="50">
        <v>444</v>
      </c>
      <c r="BD12" s="48">
        <v>565933.7800000001</v>
      </c>
      <c r="BE12" s="50"/>
      <c r="BF12" s="50"/>
      <c r="BG12" s="50"/>
      <c r="BH12" s="50"/>
      <c r="BI12" s="50">
        <v>3446.5</v>
      </c>
      <c r="BJ12" s="50">
        <v>614</v>
      </c>
      <c r="BK12" s="50">
        <v>3947.58</v>
      </c>
      <c r="BL12" s="50">
        <v>115.35000000000001</v>
      </c>
      <c r="BM12" s="50"/>
      <c r="BN12" s="51">
        <v>2934.0099999999998</v>
      </c>
      <c r="BO12" s="51">
        <v>365</v>
      </c>
      <c r="BP12" s="51">
        <v>423.9399999999999</v>
      </c>
      <c r="BQ12" s="51">
        <v>145</v>
      </c>
      <c r="BR12" s="51">
        <v>7.8</v>
      </c>
      <c r="BS12" s="51"/>
      <c r="BT12" s="51">
        <v>803841</v>
      </c>
      <c r="BU12" s="52">
        <f>F12+I12+K12+N12+P12+Q12+R12+S12+T12+U12+V12+W12+X12+Y12+Z12+AA12+AB12+AC12+AD12+AE12+AF12+AG12+AH12+AI12+AJ12+AK12+AL12+AM12+AN12+AO12+AP12+AQ12+AR12+AS12+AT12+AU12+AV12+AW12+AX12+AY12+AZ12+BA12+BB12+BC12+BD12+BE12+BF12+BG12+BH12+BI12+BJ12+BK12+BL12+BM12+BN12+BO12+BP12+BQ12+BT12+BR12</f>
        <v>14831797.58</v>
      </c>
    </row>
    <row r="13" spans="1:73" s="53" customFormat="1" ht="17.25" customHeight="1">
      <c r="A13" s="47" t="s">
        <v>103</v>
      </c>
      <c r="B13" s="47">
        <v>210020301</v>
      </c>
      <c r="C13" s="48">
        <v>4433053</v>
      </c>
      <c r="D13" s="48">
        <v>4433053</v>
      </c>
      <c r="E13" s="48">
        <v>4433052.14</v>
      </c>
      <c r="F13" s="49">
        <v>4433052.140000001</v>
      </c>
      <c r="G13" s="50">
        <f t="shared" si="2"/>
        <v>-0.8600000003352761</v>
      </c>
      <c r="H13" s="50"/>
      <c r="I13" s="48">
        <v>182549</v>
      </c>
      <c r="J13" s="48">
        <v>0</v>
      </c>
      <c r="K13" s="48">
        <f>258247+L13+M13</f>
        <v>316517</v>
      </c>
      <c r="L13" s="48">
        <v>19432</v>
      </c>
      <c r="M13" s="48">
        <v>38838</v>
      </c>
      <c r="N13" s="50"/>
      <c r="O13" s="50"/>
      <c r="P13" s="50"/>
      <c r="Q13" s="48">
        <v>321320.93000000005</v>
      </c>
      <c r="R13" s="48">
        <v>13538</v>
      </c>
      <c r="S13" s="50"/>
      <c r="T13" s="50"/>
      <c r="U13" s="50"/>
      <c r="V13" s="50"/>
      <c r="W13" s="49">
        <v>37895.779999999984</v>
      </c>
      <c r="X13" s="48">
        <v>4281</v>
      </c>
      <c r="Y13" s="50"/>
      <c r="Z13" s="50"/>
      <c r="AA13" s="48">
        <v>11632.659999999998</v>
      </c>
      <c r="AB13" s="48">
        <v>258</v>
      </c>
      <c r="AC13" s="48"/>
      <c r="AD13" s="48"/>
      <c r="AE13" s="48">
        <v>14647.100000000002</v>
      </c>
      <c r="AF13" s="48">
        <v>90</v>
      </c>
      <c r="AG13" s="48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48">
        <v>40708.89</v>
      </c>
      <c r="AU13" s="48">
        <v>994.3999999999999</v>
      </c>
      <c r="AV13" s="50"/>
      <c r="AW13" s="50"/>
      <c r="AX13" s="50"/>
      <c r="AY13" s="50"/>
      <c r="AZ13" s="48">
        <v>1063.99</v>
      </c>
      <c r="BA13" s="48"/>
      <c r="BB13" s="48">
        <v>24514.539999999997</v>
      </c>
      <c r="BC13" s="48">
        <v>3156</v>
      </c>
      <c r="BD13" s="48">
        <v>236685.04000000004</v>
      </c>
      <c r="BE13" s="50"/>
      <c r="BF13" s="50"/>
      <c r="BG13" s="50"/>
      <c r="BH13" s="50"/>
      <c r="BI13" s="48">
        <v>4797.379999999999</v>
      </c>
      <c r="BJ13" s="48">
        <v>748</v>
      </c>
      <c r="BK13" s="48"/>
      <c r="BL13" s="48">
        <v>251.5</v>
      </c>
      <c r="BM13" s="48"/>
      <c r="BN13" s="48">
        <v>7000.290000000001</v>
      </c>
      <c r="BO13" s="48">
        <v>1108</v>
      </c>
      <c r="BP13" s="50">
        <v>121.89</v>
      </c>
      <c r="BQ13" s="50">
        <v>43</v>
      </c>
      <c r="BR13" s="50"/>
      <c r="BS13" s="50"/>
      <c r="BT13" s="49">
        <v>482082</v>
      </c>
      <c r="BU13" s="52">
        <f aca="true" t="shared" si="3" ref="BU13:BU18">F13+I13+K13+N13+P13+Q13+R13+S13+T13+U13+V13+W13+X13+Y13+Z13+AA13+AB13+AC13+AD13+AE13+AF13+AG13+AH13+AI13+AJ13+AK13+AL13+AM13+AN13+AO13+AP13+AQ13+AR13+AS13+AT13+AU13+AV13+AW13+AX13+AY13+AZ13+BA13+BB13+BC13+BD13+BE13+BF13+BG13+BH13+BI13+BJ13+BK13+BL13+BM13+BN13+BO13+BP13+BQ13+BT13</f>
        <v>6139056.53</v>
      </c>
    </row>
    <row r="14" spans="1:73" s="53" customFormat="1" ht="18.75" customHeight="1">
      <c r="A14" s="47" t="s">
        <v>104</v>
      </c>
      <c r="B14" s="47">
        <v>760200002</v>
      </c>
      <c r="C14" s="48">
        <v>1214119</v>
      </c>
      <c r="D14" s="48">
        <v>1214119</v>
      </c>
      <c r="E14" s="48">
        <v>1214118.5</v>
      </c>
      <c r="F14" s="49">
        <v>1213911.71</v>
      </c>
      <c r="G14" s="50">
        <f t="shared" si="2"/>
        <v>-0.5</v>
      </c>
      <c r="H14" s="50"/>
      <c r="I14" s="48">
        <v>37096</v>
      </c>
      <c r="J14" s="48">
        <v>8</v>
      </c>
      <c r="K14" s="48">
        <f>41688+L14+M14</f>
        <v>86894</v>
      </c>
      <c r="L14" s="48">
        <v>17413</v>
      </c>
      <c r="M14" s="48">
        <v>27793</v>
      </c>
      <c r="N14" s="50"/>
      <c r="O14" s="50"/>
      <c r="P14" s="50"/>
      <c r="Q14" s="50"/>
      <c r="R14" s="50"/>
      <c r="S14" s="50"/>
      <c r="T14" s="50"/>
      <c r="U14" s="50"/>
      <c r="V14" s="50"/>
      <c r="W14" s="49">
        <v>82782.53999999996</v>
      </c>
      <c r="X14" s="48">
        <v>11270</v>
      </c>
      <c r="Y14" s="50"/>
      <c r="Z14" s="50"/>
      <c r="AA14" s="50"/>
      <c r="AB14" s="50"/>
      <c r="AC14" s="50"/>
      <c r="AD14" s="50"/>
      <c r="AE14" s="48">
        <v>10522.1</v>
      </c>
      <c r="AF14" s="48">
        <v>109</v>
      </c>
      <c r="AG14" s="50"/>
      <c r="AH14" s="50"/>
      <c r="AI14" s="50"/>
      <c r="AJ14" s="50"/>
      <c r="AK14" s="50"/>
      <c r="AL14" s="50"/>
      <c r="AM14" s="50"/>
      <c r="AN14" s="50"/>
      <c r="AO14" s="48">
        <v>6821.98</v>
      </c>
      <c r="AP14" s="48">
        <v>64</v>
      </c>
      <c r="AQ14" s="48">
        <v>12638.07</v>
      </c>
      <c r="AR14" s="48"/>
      <c r="AS14" s="48"/>
      <c r="AT14" s="48">
        <v>18129.99999999999</v>
      </c>
      <c r="AU14" s="48">
        <v>229.42000000000002</v>
      </c>
      <c r="AV14" s="50"/>
      <c r="AW14" s="50"/>
      <c r="AX14" s="50">
        <v>25.33</v>
      </c>
      <c r="AY14" s="50"/>
      <c r="AZ14" s="50">
        <v>220.87</v>
      </c>
      <c r="BA14" s="50"/>
      <c r="BB14" s="50">
        <v>0</v>
      </c>
      <c r="BC14" s="50">
        <v>0</v>
      </c>
      <c r="BD14" s="48">
        <v>90761.07999999997</v>
      </c>
      <c r="BE14" s="50"/>
      <c r="BF14" s="50"/>
      <c r="BG14" s="50"/>
      <c r="BH14" s="50"/>
      <c r="BI14" s="48">
        <v>398.19999999999993</v>
      </c>
      <c r="BJ14" s="48">
        <v>52</v>
      </c>
      <c r="BK14" s="50"/>
      <c r="BL14" s="50"/>
      <c r="BM14" s="50"/>
      <c r="BN14" s="48">
        <v>262.93</v>
      </c>
      <c r="BO14" s="48">
        <v>47</v>
      </c>
      <c r="BP14" s="50"/>
      <c r="BQ14" s="50"/>
      <c r="BR14" s="50"/>
      <c r="BS14" s="50"/>
      <c r="BT14" s="49">
        <v>124538</v>
      </c>
      <c r="BU14" s="52">
        <f t="shared" si="3"/>
        <v>1696774.2300000002</v>
      </c>
    </row>
    <row r="15" spans="1:73" s="53" customFormat="1" ht="19.5" customHeight="1">
      <c r="A15" s="47" t="s">
        <v>105</v>
      </c>
      <c r="B15" s="47">
        <v>600200001</v>
      </c>
      <c r="C15" s="48">
        <v>965194</v>
      </c>
      <c r="D15" s="48">
        <v>965194</v>
      </c>
      <c r="E15" s="48">
        <v>965193.24</v>
      </c>
      <c r="F15" s="49">
        <v>965137.01</v>
      </c>
      <c r="G15" s="50">
        <f t="shared" si="2"/>
        <v>-0.7600000000093132</v>
      </c>
      <c r="H15" s="50"/>
      <c r="I15" s="50">
        <v>36274</v>
      </c>
      <c r="J15" s="50">
        <v>0</v>
      </c>
      <c r="K15" s="50">
        <f>102971+M15</f>
        <v>121542</v>
      </c>
      <c r="L15" s="50"/>
      <c r="M15" s="50">
        <v>18571</v>
      </c>
      <c r="N15" s="50">
        <v>13800</v>
      </c>
      <c r="O15" s="50"/>
      <c r="P15" s="50"/>
      <c r="Q15" s="50"/>
      <c r="R15" s="50"/>
      <c r="S15" s="50"/>
      <c r="T15" s="50"/>
      <c r="U15" s="50"/>
      <c r="V15" s="50"/>
      <c r="W15" s="51">
        <v>35104.51</v>
      </c>
      <c r="X15" s="50">
        <v>6102</v>
      </c>
      <c r="Y15" s="50"/>
      <c r="Z15" s="50"/>
      <c r="AA15" s="50"/>
      <c r="AB15" s="50"/>
      <c r="AC15" s="50"/>
      <c r="AD15" s="50"/>
      <c r="AE15" s="51">
        <v>21296.33</v>
      </c>
      <c r="AF15" s="50">
        <v>376</v>
      </c>
      <c r="AG15" s="50"/>
      <c r="AH15" s="50"/>
      <c r="AI15" s="50"/>
      <c r="AJ15" s="50"/>
      <c r="AK15" s="50"/>
      <c r="AL15" s="50"/>
      <c r="AM15" s="50"/>
      <c r="AN15" s="50"/>
      <c r="AO15" s="48">
        <v>825.22</v>
      </c>
      <c r="AP15" s="50">
        <v>0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48">
        <v>573.7199999999999</v>
      </c>
      <c r="BC15" s="48">
        <v>59</v>
      </c>
      <c r="BD15" s="48">
        <v>84524.53999999998</v>
      </c>
      <c r="BE15" s="50"/>
      <c r="BF15" s="50"/>
      <c r="BG15" s="50"/>
      <c r="BH15" s="50"/>
      <c r="BI15" s="50">
        <v>383.70000000000005</v>
      </c>
      <c r="BJ15" s="50">
        <v>96</v>
      </c>
      <c r="BK15" s="50"/>
      <c r="BL15" s="50"/>
      <c r="BM15" s="50"/>
      <c r="BN15" s="48">
        <v>943.48</v>
      </c>
      <c r="BO15" s="48">
        <v>203</v>
      </c>
      <c r="BP15" s="48"/>
      <c r="BQ15" s="48"/>
      <c r="BR15" s="48"/>
      <c r="BS15" s="48"/>
      <c r="BT15" s="49">
        <v>133789</v>
      </c>
      <c r="BU15" s="52">
        <f t="shared" si="3"/>
        <v>1421029.51</v>
      </c>
    </row>
    <row r="16" spans="1:73" ht="25.5">
      <c r="A16" s="47" t="s">
        <v>106</v>
      </c>
      <c r="B16" s="47">
        <v>761200001</v>
      </c>
      <c r="C16" s="48">
        <v>215714</v>
      </c>
      <c r="D16" s="48">
        <v>215714</v>
      </c>
      <c r="E16" s="48">
        <v>215713.35</v>
      </c>
      <c r="F16" s="49">
        <v>215634.57</v>
      </c>
      <c r="G16" s="50">
        <f t="shared" si="2"/>
        <v>-0.6499999999941792</v>
      </c>
      <c r="H16" s="50"/>
      <c r="I16" s="48">
        <v>15753</v>
      </c>
      <c r="J16" s="48">
        <v>8</v>
      </c>
      <c r="K16" s="48">
        <f>M16</f>
        <v>9317</v>
      </c>
      <c r="L16" s="48"/>
      <c r="M16" s="48">
        <v>9317</v>
      </c>
      <c r="N16" s="50"/>
      <c r="O16" s="50"/>
      <c r="P16" s="50"/>
      <c r="Q16" s="50"/>
      <c r="R16" s="50"/>
      <c r="S16" s="50"/>
      <c r="T16" s="50"/>
      <c r="U16" s="50"/>
      <c r="V16" s="50"/>
      <c r="W16" s="49">
        <v>20482.76</v>
      </c>
      <c r="X16" s="48">
        <v>3228</v>
      </c>
      <c r="Y16" s="50"/>
      <c r="Z16" s="50"/>
      <c r="AA16" s="50"/>
      <c r="AB16" s="50"/>
      <c r="AC16" s="50"/>
      <c r="AD16" s="50"/>
      <c r="AE16" s="51">
        <v>13.68</v>
      </c>
      <c r="AF16" s="50">
        <v>0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48">
        <v>6729.5599999999995</v>
      </c>
      <c r="AU16" s="50"/>
      <c r="AV16" s="50"/>
      <c r="AW16" s="50"/>
      <c r="AX16" s="50"/>
      <c r="AY16" s="50"/>
      <c r="AZ16" s="50"/>
      <c r="BA16" s="50"/>
      <c r="BB16" s="50"/>
      <c r="BC16" s="50"/>
      <c r="BD16" s="48">
        <v>28318.77999999999</v>
      </c>
      <c r="BE16" s="50"/>
      <c r="BF16" s="50"/>
      <c r="BG16" s="50"/>
      <c r="BH16" s="50"/>
      <c r="BI16" s="50"/>
      <c r="BJ16" s="50"/>
      <c r="BK16" s="50"/>
      <c r="BL16" s="50"/>
      <c r="BM16" s="50"/>
      <c r="BN16" s="48">
        <v>123.20000000000002</v>
      </c>
      <c r="BO16" s="48">
        <v>31</v>
      </c>
      <c r="BP16" s="48"/>
      <c r="BQ16" s="48"/>
      <c r="BR16" s="48"/>
      <c r="BS16" s="48"/>
      <c r="BT16" s="49">
        <v>36493</v>
      </c>
      <c r="BU16" s="52">
        <f t="shared" si="3"/>
        <v>336124.55</v>
      </c>
    </row>
    <row r="17" spans="1:73" ht="16.5" customHeight="1">
      <c r="A17" s="47" t="s">
        <v>107</v>
      </c>
      <c r="B17" s="47">
        <v>680200030</v>
      </c>
      <c r="C17" s="48">
        <v>1161097</v>
      </c>
      <c r="D17" s="48">
        <v>1161097</v>
      </c>
      <c r="E17" s="48">
        <v>1161096.83</v>
      </c>
      <c r="F17" s="49">
        <v>1161081.5</v>
      </c>
      <c r="G17" s="50">
        <f t="shared" si="2"/>
        <v>-0.1699999999254942</v>
      </c>
      <c r="H17" s="50"/>
      <c r="I17" s="48">
        <v>40700</v>
      </c>
      <c r="J17" s="48">
        <v>4</v>
      </c>
      <c r="K17" s="48">
        <f>200534+L17+M17</f>
        <v>227635</v>
      </c>
      <c r="L17" s="48">
        <v>17413</v>
      </c>
      <c r="M17" s="48">
        <v>9688</v>
      </c>
      <c r="N17" s="48">
        <v>4804</v>
      </c>
      <c r="O17" s="50"/>
      <c r="P17" s="50"/>
      <c r="Q17" s="48">
        <v>132323.43</v>
      </c>
      <c r="R17" s="48">
        <v>5740</v>
      </c>
      <c r="S17" s="50"/>
      <c r="T17" s="50"/>
      <c r="U17" s="50"/>
      <c r="V17" s="50"/>
      <c r="W17" s="49">
        <f>48264.59</f>
        <v>48264.59</v>
      </c>
      <c r="X17" s="48">
        <v>4493</v>
      </c>
      <c r="Y17" s="50"/>
      <c r="Z17" s="50"/>
      <c r="AA17" s="48">
        <v>4603.17</v>
      </c>
      <c r="AB17" s="48">
        <v>93</v>
      </c>
      <c r="AC17" s="48"/>
      <c r="AD17" s="48"/>
      <c r="AE17" s="48">
        <v>5894.26</v>
      </c>
      <c r="AF17" s="48">
        <v>35</v>
      </c>
      <c r="AG17" s="50"/>
      <c r="AH17" s="50"/>
      <c r="AI17" s="48">
        <v>286.09</v>
      </c>
      <c r="AJ17" s="48">
        <v>0</v>
      </c>
      <c r="AK17" s="50"/>
      <c r="AL17" s="50"/>
      <c r="AM17" s="50"/>
      <c r="AN17" s="50"/>
      <c r="AO17" s="48">
        <v>3075.85</v>
      </c>
      <c r="AP17" s="48">
        <v>8</v>
      </c>
      <c r="AQ17" s="50"/>
      <c r="AR17" s="50"/>
      <c r="AS17" s="50"/>
      <c r="AT17" s="48">
        <v>17606.849999999995</v>
      </c>
      <c r="AU17" s="50">
        <v>156.84</v>
      </c>
      <c r="AV17" s="48">
        <v>324.45</v>
      </c>
      <c r="AW17" s="48"/>
      <c r="AX17" s="48">
        <v>1798.43</v>
      </c>
      <c r="AY17" s="50"/>
      <c r="AZ17" s="50">
        <v>132</v>
      </c>
      <c r="BA17" s="50"/>
      <c r="BB17" s="48">
        <v>45158.030000000006</v>
      </c>
      <c r="BC17" s="48">
        <v>6530</v>
      </c>
      <c r="BD17" s="48">
        <v>81821.04999999994</v>
      </c>
      <c r="BE17" s="48"/>
      <c r="BF17" s="48">
        <v>1476.36</v>
      </c>
      <c r="BG17" s="48"/>
      <c r="BH17" s="48"/>
      <c r="BI17" s="48">
        <v>544.8000000000001</v>
      </c>
      <c r="BJ17" s="48">
        <v>228</v>
      </c>
      <c r="BK17" s="48">
        <v>285.37</v>
      </c>
      <c r="BL17" s="48">
        <v>301.93</v>
      </c>
      <c r="BM17" s="48">
        <v>34</v>
      </c>
      <c r="BN17" s="48">
        <v>730.6600000000001</v>
      </c>
      <c r="BO17" s="48">
        <v>142</v>
      </c>
      <c r="BP17" s="48"/>
      <c r="BQ17" s="48"/>
      <c r="BR17" s="48"/>
      <c r="BS17" s="48"/>
      <c r="BT17" s="49">
        <v>122490</v>
      </c>
      <c r="BU17" s="52">
        <f t="shared" si="3"/>
        <v>1918797.6600000004</v>
      </c>
    </row>
    <row r="18" spans="1:73" ht="29.25" customHeight="1">
      <c r="A18" s="47" t="s">
        <v>108</v>
      </c>
      <c r="B18" s="47">
        <v>50012101</v>
      </c>
      <c r="C18" s="48">
        <v>481005</v>
      </c>
      <c r="D18" s="48">
        <v>481005</v>
      </c>
      <c r="E18" s="48">
        <v>481004.24</v>
      </c>
      <c r="F18" s="49">
        <v>481004.24</v>
      </c>
      <c r="G18" s="50"/>
      <c r="H18" s="50">
        <f>E18-D18</f>
        <v>-0.7600000000093132</v>
      </c>
      <c r="I18" s="50">
        <v>69969</v>
      </c>
      <c r="J18" s="50">
        <v>0</v>
      </c>
      <c r="K18" s="50">
        <f>688307+L18+M18</f>
        <v>738282</v>
      </c>
      <c r="L18" s="50">
        <v>45381</v>
      </c>
      <c r="M18" s="50">
        <v>4594</v>
      </c>
      <c r="N18" s="50">
        <v>49083.85</v>
      </c>
      <c r="O18" s="50"/>
      <c r="P18" s="50"/>
      <c r="Q18" s="50"/>
      <c r="R18" s="50"/>
      <c r="S18" s="50"/>
      <c r="T18" s="50"/>
      <c r="U18" s="50"/>
      <c r="V18" s="50"/>
      <c r="W18" s="51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48">
        <v>6380.959999999997</v>
      </c>
      <c r="AU18" s="50">
        <v>4.52</v>
      </c>
      <c r="AV18" s="50"/>
      <c r="AW18" s="50"/>
      <c r="AX18" s="48">
        <v>12031.750000000002</v>
      </c>
      <c r="AY18" s="50"/>
      <c r="AZ18" s="50">
        <v>398.15999999999997</v>
      </c>
      <c r="BA18" s="50"/>
      <c r="BB18" s="50"/>
      <c r="BC18" s="50"/>
      <c r="BD18" s="48">
        <v>73699.15000000002</v>
      </c>
      <c r="BE18" s="50"/>
      <c r="BF18" s="50">
        <v>4675.14</v>
      </c>
      <c r="BG18" s="50"/>
      <c r="BH18" s="50"/>
      <c r="BI18" s="48">
        <v>109.77999999999999</v>
      </c>
      <c r="BJ18" s="48">
        <v>124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49">
        <v>238</v>
      </c>
      <c r="BU18" s="52">
        <f t="shared" si="3"/>
        <v>1436000.5499999998</v>
      </c>
    </row>
    <row r="19" spans="1:73" s="53" customFormat="1" ht="26.25" customHeight="1">
      <c r="A19" s="82" t="s">
        <v>43</v>
      </c>
      <c r="B19" s="82"/>
      <c r="C19" s="83">
        <f aca="true" t="shared" si="4" ref="C19:AH19">SUM(C21:C36)</f>
        <v>4497353</v>
      </c>
      <c r="D19" s="83">
        <f t="shared" si="4"/>
        <v>4497353</v>
      </c>
      <c r="E19" s="83">
        <f t="shared" si="4"/>
        <v>4497254.840000001</v>
      </c>
      <c r="F19" s="83">
        <f t="shared" si="4"/>
        <v>4497034.430000001</v>
      </c>
      <c r="G19" s="83">
        <f t="shared" si="4"/>
        <v>-66.86000000002969</v>
      </c>
      <c r="H19" s="83">
        <f t="shared" si="4"/>
        <v>-31.299999999886495</v>
      </c>
      <c r="I19" s="83">
        <f t="shared" si="4"/>
        <v>229955</v>
      </c>
      <c r="J19" s="83">
        <f t="shared" si="4"/>
        <v>0</v>
      </c>
      <c r="K19" s="83">
        <f t="shared" si="4"/>
        <v>25206.520000000004</v>
      </c>
      <c r="L19" s="83">
        <f t="shared" si="4"/>
        <v>0</v>
      </c>
      <c r="M19" s="83">
        <f t="shared" si="4"/>
        <v>0</v>
      </c>
      <c r="N19" s="83">
        <f t="shared" si="4"/>
        <v>0</v>
      </c>
      <c r="O19" s="83">
        <f t="shared" si="4"/>
        <v>0</v>
      </c>
      <c r="P19" s="83">
        <f t="shared" si="4"/>
        <v>0</v>
      </c>
      <c r="Q19" s="83">
        <f t="shared" si="4"/>
        <v>0</v>
      </c>
      <c r="R19" s="83">
        <f t="shared" si="4"/>
        <v>0</v>
      </c>
      <c r="S19" s="83">
        <f t="shared" si="4"/>
        <v>0</v>
      </c>
      <c r="T19" s="83">
        <f t="shared" si="4"/>
        <v>0</v>
      </c>
      <c r="U19" s="83">
        <f t="shared" si="4"/>
        <v>0</v>
      </c>
      <c r="V19" s="83">
        <f t="shared" si="4"/>
        <v>0</v>
      </c>
      <c r="W19" s="83">
        <f>SUM(W21:W36)</f>
        <v>214075.94999999995</v>
      </c>
      <c r="X19" s="83">
        <f t="shared" si="4"/>
        <v>28372</v>
      </c>
      <c r="Y19" s="83">
        <f t="shared" si="4"/>
        <v>0</v>
      </c>
      <c r="Z19" s="83">
        <f t="shared" si="4"/>
        <v>0</v>
      </c>
      <c r="AA19" s="83">
        <f t="shared" si="4"/>
        <v>0</v>
      </c>
      <c r="AB19" s="83">
        <f t="shared" si="4"/>
        <v>0</v>
      </c>
      <c r="AC19" s="83">
        <f t="shared" si="4"/>
        <v>0</v>
      </c>
      <c r="AD19" s="83">
        <f t="shared" si="4"/>
        <v>0</v>
      </c>
      <c r="AE19" s="83">
        <f t="shared" si="4"/>
        <v>7869.030000000001</v>
      </c>
      <c r="AF19" s="83">
        <f t="shared" si="4"/>
        <v>28</v>
      </c>
      <c r="AG19" s="83">
        <f t="shared" si="4"/>
        <v>0</v>
      </c>
      <c r="AH19" s="83">
        <f t="shared" si="4"/>
        <v>0</v>
      </c>
      <c r="AI19" s="83">
        <f aca="true" t="shared" si="5" ref="AI19:BU19">SUM(AI21:AI36)</f>
        <v>0</v>
      </c>
      <c r="AJ19" s="83">
        <f t="shared" si="5"/>
        <v>0</v>
      </c>
      <c r="AK19" s="83">
        <f t="shared" si="5"/>
        <v>0</v>
      </c>
      <c r="AL19" s="83">
        <f t="shared" si="5"/>
        <v>0</v>
      </c>
      <c r="AM19" s="83">
        <f t="shared" si="5"/>
        <v>0</v>
      </c>
      <c r="AN19" s="83">
        <f t="shared" si="5"/>
        <v>0</v>
      </c>
      <c r="AO19" s="83">
        <f t="shared" si="5"/>
        <v>31696.11</v>
      </c>
      <c r="AP19" s="83">
        <f t="shared" si="5"/>
        <v>0</v>
      </c>
      <c r="AQ19" s="83">
        <f t="shared" si="5"/>
        <v>77284.68000000001</v>
      </c>
      <c r="AR19" s="83">
        <f t="shared" si="5"/>
        <v>707</v>
      </c>
      <c r="AS19" s="83">
        <f t="shared" si="5"/>
        <v>0</v>
      </c>
      <c r="AT19" s="83">
        <f t="shared" si="5"/>
        <v>78678.23000000001</v>
      </c>
      <c r="AU19" s="83">
        <f t="shared" si="5"/>
        <v>0</v>
      </c>
      <c r="AV19" s="83">
        <f t="shared" si="5"/>
        <v>0</v>
      </c>
      <c r="AW19" s="83">
        <f t="shared" si="5"/>
        <v>0</v>
      </c>
      <c r="AX19" s="83">
        <f t="shared" si="5"/>
        <v>0</v>
      </c>
      <c r="AY19" s="83">
        <f t="shared" si="5"/>
        <v>0</v>
      </c>
      <c r="AZ19" s="83">
        <f t="shared" si="5"/>
        <v>632.26</v>
      </c>
      <c r="BA19" s="83">
        <f t="shared" si="5"/>
        <v>0</v>
      </c>
      <c r="BB19" s="83">
        <f t="shared" si="5"/>
        <v>0</v>
      </c>
      <c r="BC19" s="83">
        <f t="shared" si="5"/>
        <v>0</v>
      </c>
      <c r="BD19" s="83">
        <f t="shared" si="5"/>
        <v>317443.94000000006</v>
      </c>
      <c r="BE19" s="83">
        <f t="shared" si="5"/>
        <v>0</v>
      </c>
      <c r="BF19" s="83">
        <f t="shared" si="5"/>
        <v>0</v>
      </c>
      <c r="BG19" s="83">
        <f t="shared" si="5"/>
        <v>0</v>
      </c>
      <c r="BH19" s="83">
        <f t="shared" si="5"/>
        <v>0</v>
      </c>
      <c r="BI19" s="83">
        <f t="shared" si="5"/>
        <v>6209.840000000001</v>
      </c>
      <c r="BJ19" s="83">
        <f t="shared" si="5"/>
        <v>1012</v>
      </c>
      <c r="BK19" s="83">
        <f t="shared" si="5"/>
        <v>0</v>
      </c>
      <c r="BL19" s="83">
        <f t="shared" si="5"/>
        <v>0</v>
      </c>
      <c r="BM19" s="83">
        <f t="shared" si="5"/>
        <v>0</v>
      </c>
      <c r="BN19" s="83">
        <f t="shared" si="5"/>
        <v>2421.15</v>
      </c>
      <c r="BO19" s="83">
        <f t="shared" si="5"/>
        <v>265</v>
      </c>
      <c r="BP19" s="83">
        <f t="shared" si="5"/>
        <v>45.99</v>
      </c>
      <c r="BQ19" s="83">
        <f t="shared" si="5"/>
        <v>16</v>
      </c>
      <c r="BR19" s="83"/>
      <c r="BS19" s="83"/>
      <c r="BT19" s="83">
        <f t="shared" si="5"/>
        <v>315848</v>
      </c>
      <c r="BU19" s="83">
        <f t="shared" si="5"/>
        <v>5834801.130000002</v>
      </c>
    </row>
    <row r="20" spans="1:73" ht="12.75">
      <c r="A20" s="54" t="s">
        <v>44</v>
      </c>
      <c r="B20" s="54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50"/>
    </row>
    <row r="21" spans="1:73" ht="20.25" customHeight="1">
      <c r="A21" s="47" t="s">
        <v>109</v>
      </c>
      <c r="B21" s="47">
        <v>440800001</v>
      </c>
      <c r="C21" s="48">
        <v>104239</v>
      </c>
      <c r="D21" s="48">
        <v>104239</v>
      </c>
      <c r="E21" s="48">
        <v>104458.97</v>
      </c>
      <c r="F21" s="49">
        <v>104238.56</v>
      </c>
      <c r="G21" s="50"/>
      <c r="H21" s="50">
        <f aca="true" t="shared" si="6" ref="H21:H36">E21-D21</f>
        <v>219.97000000000116</v>
      </c>
      <c r="I21" s="48">
        <v>4237</v>
      </c>
      <c r="J21" s="55"/>
      <c r="K21" s="73"/>
      <c r="L21" s="73"/>
      <c r="M21" s="73"/>
      <c r="N21" s="73"/>
      <c r="O21" s="73">
        <v>0</v>
      </c>
      <c r="P21" s="73">
        <v>0</v>
      </c>
      <c r="Q21" s="73">
        <v>0</v>
      </c>
      <c r="R21" s="73">
        <v>0</v>
      </c>
      <c r="S21" s="73"/>
      <c r="T21" s="73"/>
      <c r="U21" s="73"/>
      <c r="V21" s="73"/>
      <c r="W21" s="48"/>
      <c r="X21" s="48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48"/>
      <c r="AP21" s="48"/>
      <c r="AQ21" s="73"/>
      <c r="AR21" s="73"/>
      <c r="AS21" s="73">
        <v>0</v>
      </c>
      <c r="AT21" s="48">
        <v>3871.1800000000007</v>
      </c>
      <c r="AU21" s="73">
        <v>0</v>
      </c>
      <c r="AV21" s="73"/>
      <c r="AW21" s="73"/>
      <c r="AX21" s="73">
        <v>0</v>
      </c>
      <c r="AY21" s="73">
        <v>0</v>
      </c>
      <c r="AZ21" s="48">
        <v>443.4</v>
      </c>
      <c r="BA21" s="73">
        <v>0</v>
      </c>
      <c r="BB21" s="73">
        <v>0</v>
      </c>
      <c r="BC21" s="73">
        <v>0</v>
      </c>
      <c r="BD21" s="48">
        <v>11915.600000000002</v>
      </c>
      <c r="BE21" s="73">
        <v>0</v>
      </c>
      <c r="BF21" s="73"/>
      <c r="BG21" s="73">
        <v>0</v>
      </c>
      <c r="BH21" s="73">
        <v>0</v>
      </c>
      <c r="BI21" s="73">
        <v>0</v>
      </c>
      <c r="BJ21" s="73">
        <v>0</v>
      </c>
      <c r="BK21" s="73">
        <v>0</v>
      </c>
      <c r="BL21" s="73"/>
      <c r="BM21" s="73"/>
      <c r="BN21" s="73"/>
      <c r="BO21" s="73"/>
      <c r="BP21" s="73">
        <v>0</v>
      </c>
      <c r="BQ21" s="73">
        <v>0</v>
      </c>
      <c r="BR21" s="73"/>
      <c r="BS21" s="73"/>
      <c r="BT21" s="49">
        <v>10722</v>
      </c>
      <c r="BU21" s="52">
        <f aca="true" t="shared" si="7" ref="BU21:BU36">F21+I21+K21+N21+P21+Q21+R21+S21+T21+U21+V21+W21+X21+Y21+Z21+AA21+AB21+AC21+AD21+AE21+AF21+AG21+AH21+AI21+AJ21+AK21+AL21+AM21+AN21+AO21+AP21+AQ21+AR21+AS21+AT21+AU21+AV21+AW21+AX21+AY21+AZ21+BA21+BB21+BC21+BD21+BE21+BF21+BG21+BH21+BI21+BJ21+BK21+BL21+BM21+BN21+BO21+BP21+BQ21+BT21</f>
        <v>135427.74</v>
      </c>
    </row>
    <row r="22" spans="1:73" ht="46.5" customHeight="1">
      <c r="A22" s="47" t="s">
        <v>60</v>
      </c>
      <c r="B22" s="47">
        <v>601000001</v>
      </c>
      <c r="C22" s="48">
        <v>347382</v>
      </c>
      <c r="D22" s="48">
        <v>347382</v>
      </c>
      <c r="E22" s="48">
        <v>347381.14</v>
      </c>
      <c r="F22" s="49">
        <v>347381.13999999996</v>
      </c>
      <c r="G22" s="50"/>
      <c r="H22" s="50">
        <f t="shared" si="6"/>
        <v>-0.8599999999860302</v>
      </c>
      <c r="I22" s="48">
        <v>18631</v>
      </c>
      <c r="J22" s="50"/>
      <c r="K22" s="56"/>
      <c r="L22" s="56"/>
      <c r="M22" s="56"/>
      <c r="N22" s="56"/>
      <c r="O22" s="56">
        <v>0</v>
      </c>
      <c r="P22" s="56">
        <v>0</v>
      </c>
      <c r="Q22" s="56">
        <v>0</v>
      </c>
      <c r="R22" s="56">
        <v>0</v>
      </c>
      <c r="S22" s="56"/>
      <c r="T22" s="56"/>
      <c r="U22" s="50"/>
      <c r="V22" s="50"/>
      <c r="W22" s="49">
        <v>10244.310000000001</v>
      </c>
      <c r="X22" s="48">
        <v>1916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0"/>
      <c r="AJ22" s="50"/>
      <c r="AK22" s="50"/>
      <c r="AL22" s="50"/>
      <c r="AM22" s="50"/>
      <c r="AN22" s="50"/>
      <c r="AO22" s="48">
        <v>4325</v>
      </c>
      <c r="AP22" s="48">
        <v>0</v>
      </c>
      <c r="AQ22" s="56"/>
      <c r="AR22" s="56"/>
      <c r="AS22" s="56">
        <v>0</v>
      </c>
      <c r="AT22" s="56"/>
      <c r="AU22" s="56">
        <v>0</v>
      </c>
      <c r="AV22" s="56"/>
      <c r="AW22" s="56"/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48">
        <v>30652.649999999994</v>
      </c>
      <c r="BE22" s="56">
        <v>0</v>
      </c>
      <c r="BF22" s="56"/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/>
      <c r="BM22" s="56"/>
      <c r="BN22" s="56"/>
      <c r="BO22" s="56"/>
      <c r="BP22" s="56">
        <v>0</v>
      </c>
      <c r="BQ22" s="56">
        <v>0</v>
      </c>
      <c r="BR22" s="56"/>
      <c r="BS22" s="56"/>
      <c r="BT22" s="49">
        <v>34337</v>
      </c>
      <c r="BU22" s="52">
        <f t="shared" si="7"/>
        <v>447487.1</v>
      </c>
    </row>
    <row r="23" spans="1:73" ht="15.75" customHeight="1">
      <c r="A23" s="47" t="s">
        <v>110</v>
      </c>
      <c r="B23" s="47">
        <v>681000002</v>
      </c>
      <c r="C23" s="48">
        <v>130828</v>
      </c>
      <c r="D23" s="48">
        <v>130828</v>
      </c>
      <c r="E23" s="48">
        <v>130827.36</v>
      </c>
      <c r="F23" s="49">
        <v>130827.36</v>
      </c>
      <c r="G23" s="50"/>
      <c r="H23" s="50">
        <f t="shared" si="6"/>
        <v>-0.6399999999994179</v>
      </c>
      <c r="I23" s="48">
        <v>7562</v>
      </c>
      <c r="J23" s="57"/>
      <c r="K23" s="73">
        <v>0</v>
      </c>
      <c r="L23" s="73"/>
      <c r="M23" s="73"/>
      <c r="N23" s="73"/>
      <c r="O23" s="73">
        <v>0</v>
      </c>
      <c r="P23" s="73">
        <v>0</v>
      </c>
      <c r="Q23" s="73">
        <v>0</v>
      </c>
      <c r="R23" s="73">
        <v>0</v>
      </c>
      <c r="S23" s="73"/>
      <c r="T23" s="73"/>
      <c r="U23" s="73"/>
      <c r="V23" s="73"/>
      <c r="W23" s="49">
        <v>208.71</v>
      </c>
      <c r="X23" s="48">
        <v>68</v>
      </c>
      <c r="Y23" s="73"/>
      <c r="Z23" s="73"/>
      <c r="AA23" s="73">
        <v>0</v>
      </c>
      <c r="AB23" s="73">
        <v>0</v>
      </c>
      <c r="AC23" s="73"/>
      <c r="AD23" s="73"/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/>
      <c r="AL23" s="73"/>
      <c r="AM23" s="73">
        <v>0</v>
      </c>
      <c r="AN23" s="73">
        <v>0</v>
      </c>
      <c r="AO23" s="73">
        <v>0</v>
      </c>
      <c r="AP23" s="73">
        <v>0</v>
      </c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48">
        <v>11249.779999999999</v>
      </c>
      <c r="BE23" s="73"/>
      <c r="BF23" s="73"/>
      <c r="BG23" s="73"/>
      <c r="BH23" s="73"/>
      <c r="BI23" s="73"/>
      <c r="BJ23" s="73"/>
      <c r="BK23" s="73"/>
      <c r="BL23" s="73"/>
      <c r="BM23" s="73"/>
      <c r="BN23" s="74"/>
      <c r="BO23" s="74"/>
      <c r="BP23" s="73"/>
      <c r="BQ23" s="73"/>
      <c r="BR23" s="73"/>
      <c r="BS23" s="73"/>
      <c r="BT23" s="49">
        <v>28393</v>
      </c>
      <c r="BU23" s="52">
        <f t="shared" si="7"/>
        <v>178308.84999999998</v>
      </c>
    </row>
    <row r="24" spans="1:73" ht="21.75" customHeight="1">
      <c r="A24" s="47" t="s">
        <v>111</v>
      </c>
      <c r="B24" s="47">
        <v>780200005</v>
      </c>
      <c r="C24" s="48">
        <v>684318</v>
      </c>
      <c r="D24" s="48">
        <v>684318</v>
      </c>
      <c r="E24" s="48">
        <v>684317.58</v>
      </c>
      <c r="F24" s="49">
        <v>684317.5800000001</v>
      </c>
      <c r="G24" s="50">
        <f>E24-D24</f>
        <v>-0.4200000000419095</v>
      </c>
      <c r="H24" s="50"/>
      <c r="I24" s="48">
        <v>19551</v>
      </c>
      <c r="J24" s="48"/>
      <c r="K24" s="73"/>
      <c r="L24" s="73"/>
      <c r="M24" s="73"/>
      <c r="N24" s="73"/>
      <c r="O24" s="73">
        <v>0</v>
      </c>
      <c r="P24" s="73">
        <v>0</v>
      </c>
      <c r="Q24" s="73">
        <v>0</v>
      </c>
      <c r="R24" s="73">
        <v>0</v>
      </c>
      <c r="S24" s="73"/>
      <c r="T24" s="73"/>
      <c r="U24" s="73"/>
      <c r="V24" s="73"/>
      <c r="W24" s="74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48">
        <v>77284.68000000001</v>
      </c>
      <c r="AR24" s="48">
        <v>707</v>
      </c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48">
        <v>31438.920000000013</v>
      </c>
      <c r="BE24" s="73">
        <v>0</v>
      </c>
      <c r="BF24" s="73"/>
      <c r="BG24" s="73">
        <v>0</v>
      </c>
      <c r="BH24" s="73">
        <v>0</v>
      </c>
      <c r="BI24" s="73">
        <v>0</v>
      </c>
      <c r="BJ24" s="73">
        <v>0</v>
      </c>
      <c r="BK24" s="73">
        <v>0</v>
      </c>
      <c r="BL24" s="73"/>
      <c r="BM24" s="73"/>
      <c r="BN24" s="74"/>
      <c r="BO24" s="74"/>
      <c r="BP24" s="73">
        <v>0</v>
      </c>
      <c r="BQ24" s="73">
        <v>0</v>
      </c>
      <c r="BR24" s="73"/>
      <c r="BS24" s="73"/>
      <c r="BT24" s="49">
        <v>24157</v>
      </c>
      <c r="BU24" s="52">
        <f t="shared" si="7"/>
        <v>837456.1800000002</v>
      </c>
    </row>
    <row r="25" spans="1:73" ht="28.5" customHeight="1">
      <c r="A25" s="47" t="s">
        <v>96</v>
      </c>
      <c r="B25" s="47">
        <v>781800005</v>
      </c>
      <c r="C25" s="48">
        <v>39339</v>
      </c>
      <c r="D25" s="48">
        <v>39339</v>
      </c>
      <c r="E25" s="48">
        <v>39338.81</v>
      </c>
      <c r="F25" s="49">
        <v>39338.81</v>
      </c>
      <c r="G25" s="50"/>
      <c r="H25" s="50">
        <f t="shared" si="6"/>
        <v>-0.1900000000023283</v>
      </c>
      <c r="I25" s="48">
        <v>2821</v>
      </c>
      <c r="J25" s="48">
        <v>0</v>
      </c>
      <c r="K25" s="73">
        <v>0</v>
      </c>
      <c r="L25" s="73"/>
      <c r="M25" s="73"/>
      <c r="N25" s="73"/>
      <c r="O25" s="73">
        <v>0</v>
      </c>
      <c r="P25" s="73">
        <v>0</v>
      </c>
      <c r="Q25" s="73">
        <v>0</v>
      </c>
      <c r="R25" s="73">
        <v>0</v>
      </c>
      <c r="S25" s="73"/>
      <c r="T25" s="73"/>
      <c r="U25" s="73"/>
      <c r="V25" s="73"/>
      <c r="W25" s="49">
        <v>13507.8</v>
      </c>
      <c r="X25" s="48">
        <v>2272</v>
      </c>
      <c r="Y25" s="73"/>
      <c r="Z25" s="73"/>
      <c r="AA25" s="73">
        <v>0</v>
      </c>
      <c r="AB25" s="73">
        <v>0</v>
      </c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>
        <v>0</v>
      </c>
      <c r="AN25" s="73">
        <v>0</v>
      </c>
      <c r="AO25" s="73">
        <v>0</v>
      </c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48">
        <v>9370.39</v>
      </c>
      <c r="BE25" s="73">
        <v>0</v>
      </c>
      <c r="BF25" s="73"/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/>
      <c r="BM25" s="73"/>
      <c r="BN25" s="74"/>
      <c r="BO25" s="74"/>
      <c r="BP25" s="73">
        <v>0</v>
      </c>
      <c r="BQ25" s="73">
        <v>0</v>
      </c>
      <c r="BR25" s="73"/>
      <c r="BS25" s="73"/>
      <c r="BT25" s="49">
        <v>7961</v>
      </c>
      <c r="BU25" s="52">
        <f t="shared" si="7"/>
        <v>75271</v>
      </c>
    </row>
    <row r="26" spans="1:73" ht="12.75">
      <c r="A26" s="58" t="s">
        <v>112</v>
      </c>
      <c r="B26" s="59">
        <v>50022601</v>
      </c>
      <c r="C26" s="73">
        <v>1404715</v>
      </c>
      <c r="D26" s="60">
        <v>1404715</v>
      </c>
      <c r="E26" s="73">
        <v>1404714.08</v>
      </c>
      <c r="F26" s="60">
        <v>1404714.08</v>
      </c>
      <c r="G26" s="50"/>
      <c r="H26" s="50">
        <f t="shared" si="6"/>
        <v>-0.9199999999254942</v>
      </c>
      <c r="I26" s="55">
        <v>115209</v>
      </c>
      <c r="J26" s="55">
        <v>0</v>
      </c>
      <c r="K26" s="73">
        <v>25206.520000000004</v>
      </c>
      <c r="L26" s="73"/>
      <c r="M26" s="73"/>
      <c r="N26" s="73"/>
      <c r="O26" s="73">
        <v>0</v>
      </c>
      <c r="P26" s="73">
        <v>0</v>
      </c>
      <c r="Q26" s="73">
        <v>0</v>
      </c>
      <c r="R26" s="73">
        <v>0</v>
      </c>
      <c r="S26" s="73"/>
      <c r="T26" s="73"/>
      <c r="U26" s="73"/>
      <c r="V26" s="73"/>
      <c r="W26" s="74">
        <v>138.63</v>
      </c>
      <c r="X26" s="73">
        <v>8</v>
      </c>
      <c r="Y26" s="73"/>
      <c r="Z26" s="73"/>
      <c r="AA26" s="73">
        <v>0</v>
      </c>
      <c r="AB26" s="73">
        <v>0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/>
      <c r="AU26" s="73">
        <v>0</v>
      </c>
      <c r="AV26" s="73"/>
      <c r="AW26" s="73"/>
      <c r="AX26" s="73">
        <v>0</v>
      </c>
      <c r="AY26" s="73">
        <v>0</v>
      </c>
      <c r="AZ26" s="73">
        <v>0</v>
      </c>
      <c r="BA26" s="73">
        <v>0</v>
      </c>
      <c r="BB26" s="73">
        <v>0</v>
      </c>
      <c r="BC26" s="73">
        <v>0</v>
      </c>
      <c r="BD26" s="73">
        <v>104599.64000000001</v>
      </c>
      <c r="BE26" s="73">
        <v>0</v>
      </c>
      <c r="BF26" s="73"/>
      <c r="BG26" s="73">
        <v>0</v>
      </c>
      <c r="BH26" s="73">
        <v>0</v>
      </c>
      <c r="BI26" s="73">
        <v>4327.790000000001</v>
      </c>
      <c r="BJ26" s="73">
        <v>680</v>
      </c>
      <c r="BK26" s="73"/>
      <c r="BL26" s="73"/>
      <c r="BM26" s="73"/>
      <c r="BN26" s="74">
        <v>1348.72</v>
      </c>
      <c r="BO26" s="74">
        <v>112</v>
      </c>
      <c r="BP26" s="73"/>
      <c r="BQ26" s="73"/>
      <c r="BR26" s="73"/>
      <c r="BS26" s="73"/>
      <c r="BT26" s="74">
        <v>20083</v>
      </c>
      <c r="BU26" s="52">
        <f t="shared" si="7"/>
        <v>1676427.3800000001</v>
      </c>
    </row>
    <row r="27" spans="1:73" ht="12.75">
      <c r="A27" s="47" t="s">
        <v>113</v>
      </c>
      <c r="B27" s="47">
        <v>50043801</v>
      </c>
      <c r="C27" s="48">
        <v>314719</v>
      </c>
      <c r="D27" s="48">
        <v>314719</v>
      </c>
      <c r="E27" s="48">
        <v>314718.19</v>
      </c>
      <c r="F27" s="49">
        <v>314718.19</v>
      </c>
      <c r="G27" s="50">
        <f>E27-D27</f>
        <v>-0.8099999999976717</v>
      </c>
      <c r="H27" s="50"/>
      <c r="I27" s="48">
        <v>30996</v>
      </c>
      <c r="J27" s="48"/>
      <c r="K27" s="73">
        <v>0</v>
      </c>
      <c r="L27" s="73"/>
      <c r="M27" s="73"/>
      <c r="N27" s="73"/>
      <c r="O27" s="73">
        <v>0</v>
      </c>
      <c r="P27" s="73">
        <v>0</v>
      </c>
      <c r="Q27" s="73">
        <v>0</v>
      </c>
      <c r="R27" s="73">
        <v>0</v>
      </c>
      <c r="S27" s="73"/>
      <c r="T27" s="73"/>
      <c r="U27" s="73"/>
      <c r="V27" s="73"/>
      <c r="W27" s="74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48">
        <v>24131.360000000004</v>
      </c>
      <c r="BE27" s="73">
        <v>0</v>
      </c>
      <c r="BF27" s="73"/>
      <c r="BG27" s="73">
        <v>0</v>
      </c>
      <c r="BH27" s="73">
        <v>0</v>
      </c>
      <c r="BI27" s="48">
        <v>912.1300000000001</v>
      </c>
      <c r="BJ27" s="48">
        <v>192</v>
      </c>
      <c r="BK27" s="73"/>
      <c r="BL27" s="73"/>
      <c r="BM27" s="73"/>
      <c r="BN27" s="74"/>
      <c r="BO27" s="74"/>
      <c r="BP27" s="73">
        <v>45.99</v>
      </c>
      <c r="BQ27" s="73">
        <v>16</v>
      </c>
      <c r="BR27" s="73"/>
      <c r="BS27" s="73"/>
      <c r="BT27" s="49">
        <v>26948</v>
      </c>
      <c r="BU27" s="52">
        <f t="shared" si="7"/>
        <v>397959.67</v>
      </c>
    </row>
    <row r="28" spans="1:73" ht="12.75">
      <c r="A28" s="47" t="s">
        <v>9</v>
      </c>
      <c r="B28" s="47">
        <v>50000042</v>
      </c>
      <c r="C28" s="48">
        <v>52222</v>
      </c>
      <c r="D28" s="48">
        <v>52222</v>
      </c>
      <c r="E28" s="48">
        <v>52157.34</v>
      </c>
      <c r="F28" s="49">
        <v>52157.34</v>
      </c>
      <c r="G28" s="50">
        <f>E28-D28</f>
        <v>-64.66000000000349</v>
      </c>
      <c r="H28" s="50"/>
      <c r="I28" s="48">
        <v>28</v>
      </c>
      <c r="J28" s="48">
        <v>0</v>
      </c>
      <c r="K28" s="73">
        <v>0</v>
      </c>
      <c r="L28" s="73"/>
      <c r="M28" s="73"/>
      <c r="N28" s="73"/>
      <c r="O28" s="73">
        <v>0</v>
      </c>
      <c r="P28" s="73">
        <v>0</v>
      </c>
      <c r="Q28" s="73">
        <v>0</v>
      </c>
      <c r="R28" s="73">
        <v>0</v>
      </c>
      <c r="S28" s="73"/>
      <c r="T28" s="73"/>
      <c r="U28" s="73"/>
      <c r="V28" s="73"/>
      <c r="W28" s="74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48">
        <v>21658.21</v>
      </c>
      <c r="AP28" s="48">
        <v>0</v>
      </c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48">
        <v>4745.740000000001</v>
      </c>
      <c r="BE28" s="73">
        <v>0</v>
      </c>
      <c r="BF28" s="73"/>
      <c r="BG28" s="73">
        <v>0</v>
      </c>
      <c r="BH28" s="73">
        <v>0</v>
      </c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49">
        <v>224</v>
      </c>
      <c r="BU28" s="52">
        <f t="shared" si="7"/>
        <v>78813.29</v>
      </c>
    </row>
    <row r="29" spans="1:73" ht="15" customHeight="1">
      <c r="A29" s="47" t="s">
        <v>114</v>
      </c>
      <c r="B29" s="47">
        <v>50000017</v>
      </c>
      <c r="C29" s="48">
        <v>328576</v>
      </c>
      <c r="D29" s="48">
        <v>328576</v>
      </c>
      <c r="E29" s="48">
        <v>328575.14</v>
      </c>
      <c r="F29" s="49">
        <v>328575.13999999996</v>
      </c>
      <c r="G29" s="50">
        <f>E29-D29</f>
        <v>-0.8599999999860302</v>
      </c>
      <c r="H29" s="50"/>
      <c r="I29" s="48">
        <v>8940</v>
      </c>
      <c r="J29" s="48"/>
      <c r="K29" s="73">
        <v>0</v>
      </c>
      <c r="L29" s="73"/>
      <c r="M29" s="73"/>
      <c r="N29" s="73"/>
      <c r="O29" s="73">
        <v>0</v>
      </c>
      <c r="P29" s="73">
        <v>0</v>
      </c>
      <c r="Q29" s="73">
        <v>0</v>
      </c>
      <c r="R29" s="73">
        <v>0</v>
      </c>
      <c r="S29" s="73"/>
      <c r="T29" s="73"/>
      <c r="U29" s="73"/>
      <c r="V29" s="73"/>
      <c r="W29" s="49">
        <v>5834.130000000001</v>
      </c>
      <c r="X29" s="48">
        <v>1464</v>
      </c>
      <c r="Y29" s="73"/>
      <c r="Z29" s="73"/>
      <c r="AA29" s="73">
        <v>0</v>
      </c>
      <c r="AB29" s="73">
        <v>0</v>
      </c>
      <c r="AC29" s="73"/>
      <c r="AD29" s="73"/>
      <c r="AE29" s="73"/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/>
      <c r="AL29" s="73"/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/>
      <c r="AW29" s="73"/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48">
        <v>32859.79</v>
      </c>
      <c r="BE29" s="73">
        <v>0</v>
      </c>
      <c r="BF29" s="73"/>
      <c r="BG29" s="73">
        <v>0</v>
      </c>
      <c r="BH29" s="73">
        <v>0</v>
      </c>
      <c r="BI29" s="48">
        <v>129.5</v>
      </c>
      <c r="BJ29" s="48">
        <v>16</v>
      </c>
      <c r="BK29" s="73"/>
      <c r="BL29" s="73"/>
      <c r="BM29" s="73"/>
      <c r="BN29" s="73">
        <v>33.02</v>
      </c>
      <c r="BO29" s="73">
        <v>9</v>
      </c>
      <c r="BP29" s="73"/>
      <c r="BQ29" s="73"/>
      <c r="BR29" s="73"/>
      <c r="BS29" s="73"/>
      <c r="BT29" s="49">
        <v>49187</v>
      </c>
      <c r="BU29" s="52">
        <f t="shared" si="7"/>
        <v>427047.57999999996</v>
      </c>
    </row>
    <row r="30" spans="1:73" ht="18" customHeight="1">
      <c r="A30" s="47" t="s">
        <v>115</v>
      </c>
      <c r="B30" s="47">
        <v>680200009</v>
      </c>
      <c r="C30" s="48">
        <v>75980</v>
      </c>
      <c r="D30" s="48">
        <v>75980</v>
      </c>
      <c r="E30" s="48">
        <v>75979.96</v>
      </c>
      <c r="F30" s="49">
        <v>75979.96</v>
      </c>
      <c r="G30" s="50">
        <f>E30-D30</f>
        <v>-0.03999999999359716</v>
      </c>
      <c r="H30" s="50"/>
      <c r="I30" s="48">
        <v>288</v>
      </c>
      <c r="J30" s="48"/>
      <c r="K30" s="73"/>
      <c r="L30" s="73"/>
      <c r="M30" s="73"/>
      <c r="N30" s="73"/>
      <c r="O30" s="73">
        <v>0</v>
      </c>
      <c r="P30" s="73">
        <v>0</v>
      </c>
      <c r="Q30" s="73">
        <v>0</v>
      </c>
      <c r="R30" s="73">
        <v>0</v>
      </c>
      <c r="S30" s="73"/>
      <c r="T30" s="73"/>
      <c r="U30" s="73"/>
      <c r="V30" s="73"/>
      <c r="W30" s="49">
        <v>34204.92999999999</v>
      </c>
      <c r="X30" s="48">
        <v>944</v>
      </c>
      <c r="Y30" s="73"/>
      <c r="Z30" s="73"/>
      <c r="AA30" s="73"/>
      <c r="AB30" s="73"/>
      <c r="AC30" s="73"/>
      <c r="AD30" s="73"/>
      <c r="AE30" s="48">
        <v>7501.860000000001</v>
      </c>
      <c r="AF30" s="48">
        <v>20</v>
      </c>
      <c r="AG30" s="73">
        <v>0</v>
      </c>
      <c r="AH30" s="73">
        <v>0</v>
      </c>
      <c r="AI30" s="73">
        <v>0</v>
      </c>
      <c r="AJ30" s="73">
        <v>0</v>
      </c>
      <c r="AK30" s="73"/>
      <c r="AL30" s="73"/>
      <c r="AM30" s="73">
        <v>0</v>
      </c>
      <c r="AN30" s="73">
        <v>0</v>
      </c>
      <c r="AO30" s="48"/>
      <c r="AP30" s="48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48">
        <v>1655.2000000000003</v>
      </c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49">
        <v>3146</v>
      </c>
      <c r="BU30" s="52">
        <f t="shared" si="7"/>
        <v>123739.95</v>
      </c>
    </row>
    <row r="31" spans="1:73" ht="12.75">
      <c r="A31" s="47" t="s">
        <v>116</v>
      </c>
      <c r="B31" s="47">
        <v>50066201</v>
      </c>
      <c r="C31" s="48">
        <v>127561</v>
      </c>
      <c r="D31" s="48">
        <v>127561</v>
      </c>
      <c r="E31" s="48">
        <v>127560.88</v>
      </c>
      <c r="F31" s="49">
        <v>127560.88</v>
      </c>
      <c r="G31" s="50"/>
      <c r="H31" s="50">
        <f t="shared" si="6"/>
        <v>-0.11999999999534339</v>
      </c>
      <c r="I31" s="48">
        <v>180</v>
      </c>
      <c r="J31" s="48">
        <v>0</v>
      </c>
      <c r="K31" s="73"/>
      <c r="L31" s="73"/>
      <c r="M31" s="73"/>
      <c r="N31" s="73"/>
      <c r="O31" s="73">
        <v>0</v>
      </c>
      <c r="P31" s="73">
        <v>0</v>
      </c>
      <c r="Q31" s="73">
        <v>0</v>
      </c>
      <c r="R31" s="73">
        <v>0</v>
      </c>
      <c r="S31" s="73"/>
      <c r="T31" s="73"/>
      <c r="U31" s="73"/>
      <c r="V31" s="73"/>
      <c r="W31" s="74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>
        <v>0</v>
      </c>
      <c r="AJ31" s="73">
        <v>0</v>
      </c>
      <c r="AK31" s="73"/>
      <c r="AL31" s="73"/>
      <c r="AM31" s="73">
        <v>0</v>
      </c>
      <c r="AN31" s="73">
        <v>0</v>
      </c>
      <c r="AO31" s="48">
        <v>5712.900000000001</v>
      </c>
      <c r="AP31" s="48">
        <v>0</v>
      </c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49">
        <v>572</v>
      </c>
      <c r="BU31" s="52">
        <f t="shared" si="7"/>
        <v>134025.78</v>
      </c>
    </row>
    <row r="32" spans="1:73" ht="18" customHeight="1">
      <c r="A32" s="61" t="s">
        <v>117</v>
      </c>
      <c r="B32" s="47">
        <v>760200003</v>
      </c>
      <c r="C32" s="48">
        <v>159882</v>
      </c>
      <c r="D32" s="48">
        <v>159882</v>
      </c>
      <c r="E32" s="48">
        <v>159881.93</v>
      </c>
      <c r="F32" s="49">
        <v>159881.93</v>
      </c>
      <c r="G32" s="50">
        <f>E32-D32</f>
        <v>-0.07000000000698492</v>
      </c>
      <c r="H32" s="50"/>
      <c r="I32" s="48">
        <v>5490</v>
      </c>
      <c r="J32" s="48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49">
        <v>27315.210000000006</v>
      </c>
      <c r="X32" s="48">
        <v>4544</v>
      </c>
      <c r="Y32" s="73"/>
      <c r="Z32" s="73"/>
      <c r="AA32" s="73"/>
      <c r="AB32" s="73"/>
      <c r="AC32" s="73"/>
      <c r="AD32" s="73"/>
      <c r="AE32" s="48">
        <v>41.76</v>
      </c>
      <c r="AF32" s="48">
        <v>4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48">
        <v>11154.880000000001</v>
      </c>
      <c r="BE32" s="73"/>
      <c r="BF32" s="73"/>
      <c r="BG32" s="73"/>
      <c r="BH32" s="73"/>
      <c r="BI32" s="48">
        <v>210.43</v>
      </c>
      <c r="BJ32" s="48">
        <v>20</v>
      </c>
      <c r="BK32" s="73"/>
      <c r="BL32" s="73"/>
      <c r="BM32" s="73"/>
      <c r="BN32" s="48">
        <v>42.52</v>
      </c>
      <c r="BO32" s="48">
        <v>8</v>
      </c>
      <c r="BP32" s="48"/>
      <c r="BQ32" s="48"/>
      <c r="BR32" s="48"/>
      <c r="BS32" s="48"/>
      <c r="BT32" s="49">
        <v>16662</v>
      </c>
      <c r="BU32" s="52">
        <f t="shared" si="7"/>
        <v>225374.73</v>
      </c>
    </row>
    <row r="33" spans="1:73" ht="21" customHeight="1">
      <c r="A33" s="47" t="s">
        <v>118</v>
      </c>
      <c r="B33" s="47">
        <v>50064005</v>
      </c>
      <c r="C33" s="48">
        <v>146631</v>
      </c>
      <c r="D33" s="48">
        <v>146631</v>
      </c>
      <c r="E33" s="48">
        <v>146383.06</v>
      </c>
      <c r="F33" s="49">
        <v>146383.06</v>
      </c>
      <c r="G33" s="50"/>
      <c r="H33" s="50">
        <f t="shared" si="6"/>
        <v>-247.94000000000233</v>
      </c>
      <c r="I33" s="48">
        <v>4300</v>
      </c>
      <c r="J33" s="48">
        <v>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49">
        <v>439.32000000000005</v>
      </c>
      <c r="X33" s="48">
        <v>4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48">
        <v>6609.560000000001</v>
      </c>
      <c r="BE33" s="73"/>
      <c r="BF33" s="73"/>
      <c r="BG33" s="73"/>
      <c r="BH33" s="73"/>
      <c r="BI33" s="73"/>
      <c r="BJ33" s="73"/>
      <c r="BK33" s="73"/>
      <c r="BL33" s="73"/>
      <c r="BM33" s="73"/>
      <c r="BN33" s="73">
        <v>168.19000000000003</v>
      </c>
      <c r="BO33" s="73">
        <v>20</v>
      </c>
      <c r="BP33" s="73"/>
      <c r="BQ33" s="73"/>
      <c r="BR33" s="73"/>
      <c r="BS33" s="73"/>
      <c r="BT33" s="49">
        <v>17036</v>
      </c>
      <c r="BU33" s="52">
        <f t="shared" si="7"/>
        <v>174960.13</v>
      </c>
    </row>
    <row r="34" spans="1:73" ht="18" customHeight="1">
      <c r="A34" s="47" t="s">
        <v>119</v>
      </c>
      <c r="B34" s="47">
        <v>210000043</v>
      </c>
      <c r="C34" s="48"/>
      <c r="D34" s="48"/>
      <c r="E34" s="48"/>
      <c r="F34" s="49"/>
      <c r="G34" s="50">
        <f>E34-D34</f>
        <v>0</v>
      </c>
      <c r="H34" s="50">
        <f t="shared" si="6"/>
        <v>0</v>
      </c>
      <c r="I34" s="55"/>
      <c r="J34" s="55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49">
        <v>32486.37999999999</v>
      </c>
      <c r="X34" s="48">
        <v>3668</v>
      </c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48">
        <v>1635.52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49"/>
      <c r="BU34" s="52">
        <f t="shared" si="7"/>
        <v>37789.89999999999</v>
      </c>
    </row>
    <row r="35" spans="1:73" ht="30" customHeight="1">
      <c r="A35" s="47" t="s">
        <v>37</v>
      </c>
      <c r="B35" s="47">
        <v>50064009</v>
      </c>
      <c r="C35" s="48">
        <v>383438</v>
      </c>
      <c r="D35" s="48">
        <v>383438</v>
      </c>
      <c r="E35" s="48">
        <v>383437.46</v>
      </c>
      <c r="F35" s="49">
        <v>383437.45999999996</v>
      </c>
      <c r="G35" s="50"/>
      <c r="H35" s="50">
        <f t="shared" si="6"/>
        <v>-0.5399999999790452</v>
      </c>
      <c r="I35" s="48">
        <v>6192</v>
      </c>
      <c r="J35" s="55">
        <v>0</v>
      </c>
      <c r="K35" s="73">
        <v>0</v>
      </c>
      <c r="L35" s="73"/>
      <c r="M35" s="73"/>
      <c r="N35" s="73"/>
      <c r="O35" s="73">
        <v>0</v>
      </c>
      <c r="P35" s="73">
        <v>0</v>
      </c>
      <c r="Q35" s="73">
        <v>0</v>
      </c>
      <c r="R35" s="73">
        <v>0</v>
      </c>
      <c r="S35" s="73"/>
      <c r="T35" s="73"/>
      <c r="U35" s="73"/>
      <c r="V35" s="73"/>
      <c r="W35" s="49">
        <v>83810.74999999996</v>
      </c>
      <c r="X35" s="48">
        <v>12688</v>
      </c>
      <c r="Y35" s="73"/>
      <c r="Z35" s="73"/>
      <c r="AA35" s="73">
        <v>0</v>
      </c>
      <c r="AB35" s="73">
        <v>0</v>
      </c>
      <c r="AC35" s="73"/>
      <c r="AD35" s="73"/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/>
      <c r="AL35" s="73"/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/>
      <c r="AW35" s="73"/>
      <c r="AX35" s="73">
        <v>0</v>
      </c>
      <c r="AY35" s="73">
        <v>0</v>
      </c>
      <c r="AZ35" s="73">
        <v>0</v>
      </c>
      <c r="BA35" s="73">
        <v>0</v>
      </c>
      <c r="BB35" s="73">
        <v>0</v>
      </c>
      <c r="BC35" s="73">
        <v>0</v>
      </c>
      <c r="BD35" s="48">
        <v>24592.379999999997</v>
      </c>
      <c r="BE35" s="73">
        <v>0</v>
      </c>
      <c r="BF35" s="73"/>
      <c r="BG35" s="73">
        <v>0</v>
      </c>
      <c r="BH35" s="73">
        <v>0</v>
      </c>
      <c r="BI35" s="48">
        <v>603.6100000000001</v>
      </c>
      <c r="BJ35" s="48">
        <v>100</v>
      </c>
      <c r="BK35" s="73"/>
      <c r="BL35" s="73"/>
      <c r="BM35" s="73"/>
      <c r="BN35" s="48">
        <v>828.6999999999999</v>
      </c>
      <c r="BO35" s="48">
        <v>116</v>
      </c>
      <c r="BP35" s="48"/>
      <c r="BQ35" s="48"/>
      <c r="BR35" s="48"/>
      <c r="BS35" s="48"/>
      <c r="BT35" s="49">
        <v>51012</v>
      </c>
      <c r="BU35" s="52">
        <f t="shared" si="7"/>
        <v>563380.8999999999</v>
      </c>
    </row>
    <row r="36" spans="1:73" ht="12.75">
      <c r="A36" s="47" t="s">
        <v>120</v>
      </c>
      <c r="B36" s="47">
        <v>50000020</v>
      </c>
      <c r="C36" s="48">
        <v>197523</v>
      </c>
      <c r="D36" s="48">
        <v>197523</v>
      </c>
      <c r="E36" s="48">
        <v>197522.94</v>
      </c>
      <c r="F36" s="49">
        <v>197522.94</v>
      </c>
      <c r="G36" s="50"/>
      <c r="H36" s="50">
        <f t="shared" si="6"/>
        <v>-0.059999999997671694</v>
      </c>
      <c r="I36" s="48">
        <v>5530</v>
      </c>
      <c r="J36" s="55">
        <v>0</v>
      </c>
      <c r="K36" s="73">
        <v>0</v>
      </c>
      <c r="L36" s="73"/>
      <c r="M36" s="73"/>
      <c r="N36" s="73"/>
      <c r="O36" s="73">
        <v>0</v>
      </c>
      <c r="P36" s="73">
        <v>0</v>
      </c>
      <c r="Q36" s="73">
        <v>0</v>
      </c>
      <c r="R36" s="73">
        <v>0</v>
      </c>
      <c r="S36" s="73"/>
      <c r="T36" s="73"/>
      <c r="U36" s="73"/>
      <c r="V36" s="73"/>
      <c r="W36" s="73">
        <v>5885.78</v>
      </c>
      <c r="X36" s="73">
        <v>796</v>
      </c>
      <c r="Y36" s="73"/>
      <c r="Z36" s="73"/>
      <c r="AA36" s="73">
        <v>0</v>
      </c>
      <c r="AB36" s="73">
        <v>0</v>
      </c>
      <c r="AC36" s="73"/>
      <c r="AD36" s="73"/>
      <c r="AE36" s="74">
        <v>325.40999999999997</v>
      </c>
      <c r="AF36" s="73">
        <v>4</v>
      </c>
      <c r="AG36" s="73"/>
      <c r="AH36" s="73"/>
      <c r="AI36" s="73"/>
      <c r="AJ36" s="73"/>
      <c r="AK36" s="73"/>
      <c r="AL36" s="73"/>
      <c r="AM36" s="73">
        <v>0</v>
      </c>
      <c r="AN36" s="73">
        <v>0</v>
      </c>
      <c r="AO36" s="73">
        <v>0</v>
      </c>
      <c r="AP36" s="73">
        <v>0</v>
      </c>
      <c r="AQ36" s="73">
        <v>0</v>
      </c>
      <c r="AR36" s="73">
        <v>0</v>
      </c>
      <c r="AS36" s="73">
        <v>0</v>
      </c>
      <c r="AT36" s="73">
        <v>74807.05</v>
      </c>
      <c r="AU36" s="73">
        <v>0</v>
      </c>
      <c r="AV36" s="73"/>
      <c r="AW36" s="73"/>
      <c r="AX36" s="73">
        <v>0</v>
      </c>
      <c r="AY36" s="73">
        <v>0</v>
      </c>
      <c r="AZ36" s="73">
        <v>188.86</v>
      </c>
      <c r="BA36" s="73">
        <v>0</v>
      </c>
      <c r="BB36" s="73">
        <v>0</v>
      </c>
      <c r="BC36" s="73">
        <v>0</v>
      </c>
      <c r="BD36" s="73">
        <v>10832.529999999995</v>
      </c>
      <c r="BE36" s="73"/>
      <c r="BF36" s="73"/>
      <c r="BG36" s="73"/>
      <c r="BH36" s="73"/>
      <c r="BI36" s="73">
        <v>26.38</v>
      </c>
      <c r="BJ36" s="73">
        <v>4</v>
      </c>
      <c r="BK36" s="73"/>
      <c r="BL36" s="73"/>
      <c r="BM36" s="73"/>
      <c r="BN36" s="73"/>
      <c r="BO36" s="73"/>
      <c r="BP36" s="73"/>
      <c r="BQ36" s="73"/>
      <c r="BR36" s="73"/>
      <c r="BS36" s="73"/>
      <c r="BT36" s="49">
        <v>25408</v>
      </c>
      <c r="BU36" s="52">
        <f t="shared" si="7"/>
        <v>321330.94999999995</v>
      </c>
    </row>
    <row r="37" spans="1:73" ht="25.5" customHeight="1">
      <c r="A37" s="82" t="s">
        <v>91</v>
      </c>
      <c r="B37" s="82"/>
      <c r="C37" s="81">
        <f>SUM(C39:C89)</f>
        <v>2694055</v>
      </c>
      <c r="D37" s="81">
        <f>SUM(D39:D89)</f>
        <v>2694055</v>
      </c>
      <c r="E37" s="81">
        <f aca="true" t="shared" si="8" ref="E37:K37">SUM(E39:E89)</f>
        <v>2692878.409999999</v>
      </c>
      <c r="F37" s="81">
        <f t="shared" si="8"/>
        <v>2692862.3499999996</v>
      </c>
      <c r="G37" s="81">
        <f t="shared" si="8"/>
        <v>-1172.8099999999959</v>
      </c>
      <c r="H37" s="81">
        <f t="shared" si="8"/>
        <v>-5.2100000000098134</v>
      </c>
      <c r="I37" s="81">
        <f t="shared" si="8"/>
        <v>78152</v>
      </c>
      <c r="J37" s="81">
        <f t="shared" si="8"/>
        <v>8</v>
      </c>
      <c r="K37" s="81">
        <f t="shared" si="8"/>
        <v>605924</v>
      </c>
      <c r="L37" s="81"/>
      <c r="M37" s="81">
        <f aca="true" t="shared" si="9" ref="M37:AR37">SUM(M39:M89)</f>
        <v>0</v>
      </c>
      <c r="N37" s="81">
        <f t="shared" si="9"/>
        <v>77020</v>
      </c>
      <c r="O37" s="81">
        <f t="shared" si="9"/>
        <v>0</v>
      </c>
      <c r="P37" s="81">
        <f t="shared" si="9"/>
        <v>0</v>
      </c>
      <c r="Q37" s="81">
        <f t="shared" si="9"/>
        <v>0</v>
      </c>
      <c r="R37" s="81">
        <f t="shared" si="9"/>
        <v>0</v>
      </c>
      <c r="S37" s="81">
        <f t="shared" si="9"/>
        <v>0</v>
      </c>
      <c r="T37" s="81">
        <f t="shared" si="9"/>
        <v>0</v>
      </c>
      <c r="U37" s="81">
        <f t="shared" si="9"/>
        <v>0</v>
      </c>
      <c r="V37" s="81">
        <f t="shared" si="9"/>
        <v>0</v>
      </c>
      <c r="W37" s="81">
        <f t="shared" si="9"/>
        <v>262110.68999999994</v>
      </c>
      <c r="X37" s="81">
        <f t="shared" si="9"/>
        <v>46808</v>
      </c>
      <c r="Y37" s="81">
        <f t="shared" si="9"/>
        <v>0</v>
      </c>
      <c r="Z37" s="81">
        <f t="shared" si="9"/>
        <v>0</v>
      </c>
      <c r="AA37" s="81">
        <f t="shared" si="9"/>
        <v>0</v>
      </c>
      <c r="AB37" s="81">
        <f t="shared" si="9"/>
        <v>0</v>
      </c>
      <c r="AC37" s="81">
        <f t="shared" si="9"/>
        <v>0</v>
      </c>
      <c r="AD37" s="81">
        <f t="shared" si="9"/>
        <v>0</v>
      </c>
      <c r="AE37" s="81">
        <f t="shared" si="9"/>
        <v>624.1999999999998</v>
      </c>
      <c r="AF37" s="81">
        <f t="shared" si="9"/>
        <v>12</v>
      </c>
      <c r="AG37" s="81">
        <f t="shared" si="9"/>
        <v>0</v>
      </c>
      <c r="AH37" s="81">
        <f t="shared" si="9"/>
        <v>0</v>
      </c>
      <c r="AI37" s="81">
        <f t="shared" si="9"/>
        <v>0</v>
      </c>
      <c r="AJ37" s="81">
        <f t="shared" si="9"/>
        <v>0</v>
      </c>
      <c r="AK37" s="81">
        <f t="shared" si="9"/>
        <v>0</v>
      </c>
      <c r="AL37" s="81">
        <f t="shared" si="9"/>
        <v>0</v>
      </c>
      <c r="AM37" s="81">
        <f t="shared" si="9"/>
        <v>0</v>
      </c>
      <c r="AN37" s="81">
        <f t="shared" si="9"/>
        <v>0</v>
      </c>
      <c r="AO37" s="81">
        <f t="shared" si="9"/>
        <v>40133.46999999999</v>
      </c>
      <c r="AP37" s="81">
        <f t="shared" si="9"/>
        <v>0</v>
      </c>
      <c r="AQ37" s="81">
        <f t="shared" si="9"/>
        <v>0</v>
      </c>
      <c r="AR37" s="81">
        <f t="shared" si="9"/>
        <v>0</v>
      </c>
      <c r="AS37" s="81">
        <f aca="true" t="shared" si="10" ref="AS37:BU37">SUM(AS39:AS89)</f>
        <v>0</v>
      </c>
      <c r="AT37" s="81">
        <f t="shared" si="10"/>
        <v>0</v>
      </c>
      <c r="AU37" s="81">
        <f t="shared" si="10"/>
        <v>0</v>
      </c>
      <c r="AV37" s="81">
        <f t="shared" si="10"/>
        <v>0</v>
      </c>
      <c r="AW37" s="81">
        <f t="shared" si="10"/>
        <v>0</v>
      </c>
      <c r="AX37" s="81">
        <f t="shared" si="10"/>
        <v>56409.90999999999</v>
      </c>
      <c r="AY37" s="81">
        <f t="shared" si="10"/>
        <v>0</v>
      </c>
      <c r="AZ37" s="81">
        <f t="shared" si="10"/>
        <v>0</v>
      </c>
      <c r="BA37" s="81">
        <f t="shared" si="10"/>
        <v>0</v>
      </c>
      <c r="BB37" s="81">
        <f t="shared" si="10"/>
        <v>0</v>
      </c>
      <c r="BC37" s="81">
        <f t="shared" si="10"/>
        <v>0</v>
      </c>
      <c r="BD37" s="81">
        <f t="shared" si="10"/>
        <v>237993.51</v>
      </c>
      <c r="BE37" s="81">
        <f t="shared" si="10"/>
        <v>0</v>
      </c>
      <c r="BF37" s="81">
        <f t="shared" si="10"/>
        <v>0</v>
      </c>
      <c r="BG37" s="81">
        <f t="shared" si="10"/>
        <v>0</v>
      </c>
      <c r="BH37" s="81">
        <f t="shared" si="10"/>
        <v>0</v>
      </c>
      <c r="BI37" s="81">
        <f t="shared" si="10"/>
        <v>443.6600000000001</v>
      </c>
      <c r="BJ37" s="81">
        <f t="shared" si="10"/>
        <v>112</v>
      </c>
      <c r="BK37" s="81">
        <f t="shared" si="10"/>
        <v>0</v>
      </c>
      <c r="BL37" s="81">
        <f t="shared" si="10"/>
        <v>0</v>
      </c>
      <c r="BM37" s="81">
        <f t="shared" si="10"/>
        <v>0</v>
      </c>
      <c r="BN37" s="81">
        <f t="shared" si="10"/>
        <v>276.56</v>
      </c>
      <c r="BO37" s="81">
        <f t="shared" si="10"/>
        <v>40</v>
      </c>
      <c r="BP37" s="81">
        <f t="shared" si="10"/>
        <v>0</v>
      </c>
      <c r="BQ37" s="81">
        <f t="shared" si="10"/>
        <v>0</v>
      </c>
      <c r="BR37" s="81"/>
      <c r="BS37" s="81"/>
      <c r="BT37" s="81">
        <f t="shared" si="10"/>
        <v>267086</v>
      </c>
      <c r="BU37" s="81">
        <f t="shared" si="10"/>
        <v>4366008.3500000015</v>
      </c>
    </row>
    <row r="38" spans="1:73" ht="12.75">
      <c r="A38" s="54" t="s">
        <v>44</v>
      </c>
      <c r="B38" s="5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75"/>
    </row>
    <row r="39" spans="1:73" ht="25.5">
      <c r="A39" s="62" t="s">
        <v>40</v>
      </c>
      <c r="B39" s="63">
        <v>440800015</v>
      </c>
      <c r="C39" s="55">
        <v>123485</v>
      </c>
      <c r="D39" s="55">
        <v>123485</v>
      </c>
      <c r="E39" s="55">
        <v>123297.1</v>
      </c>
      <c r="F39" s="55">
        <v>123297.1</v>
      </c>
      <c r="G39" s="50">
        <f aca="true" t="shared" si="11" ref="G39:G80">E39-D39</f>
        <v>-187.89999999999418</v>
      </c>
      <c r="H39" s="50"/>
      <c r="I39" s="64">
        <v>1116</v>
      </c>
      <c r="J39" s="64">
        <v>0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7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>
        <v>36466.68999999999</v>
      </c>
      <c r="AP39" s="64">
        <v>0</v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>
        <v>11758.609999999999</v>
      </c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76">
        <v>532</v>
      </c>
      <c r="BU39" s="52">
        <f aca="true" t="shared" si="12" ref="BU39:BU89">F39+I39+K39+N39+P39+Q39+R39+S39+T39+U39+V39+W39+X39+Y39+Z39+AA39+AB39+AC39+AD39+AE39+AF39+AG39+AH39+AI39+AJ39+AK39+AL39+AM39+AN39+AO39+AP39+AQ39+AR39+AS39+AT39+AU39+AV39+AW39+AX39+AY39+AZ39+BA39+BB39+BC39+BD39+BE39+BF39+BG39+BH39+BI39+BJ39+BK39+BL39+BM39+BN39+BO39+BP39+BQ39+BT39</f>
        <v>173170.39999999997</v>
      </c>
    </row>
    <row r="40" spans="1:73" ht="12.75">
      <c r="A40" s="62" t="s">
        <v>123</v>
      </c>
      <c r="B40" s="63">
        <v>210077412</v>
      </c>
      <c r="C40" s="55">
        <v>64639</v>
      </c>
      <c r="D40" s="55">
        <v>64639</v>
      </c>
      <c r="E40" s="55">
        <v>64654.97</v>
      </c>
      <c r="F40" s="55">
        <v>64638.91</v>
      </c>
      <c r="G40" s="50">
        <f t="shared" si="11"/>
        <v>15.970000000001164</v>
      </c>
      <c r="H40" s="50"/>
      <c r="I40" s="64">
        <v>1132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76">
        <v>56850.36999999998</v>
      </c>
      <c r="X40" s="64">
        <v>8672</v>
      </c>
      <c r="Y40" s="64"/>
      <c r="Z40" s="64"/>
      <c r="AA40" s="64"/>
      <c r="AB40" s="64"/>
      <c r="AC40" s="64"/>
      <c r="AD40" s="64"/>
      <c r="AE40" s="64">
        <v>610.2799999999999</v>
      </c>
      <c r="AF40" s="64">
        <v>12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>
        <v>10434.600000000002</v>
      </c>
      <c r="BE40" s="64"/>
      <c r="BF40" s="64"/>
      <c r="BG40" s="64"/>
      <c r="BH40" s="64"/>
      <c r="BI40" s="64"/>
      <c r="BJ40" s="64"/>
      <c r="BK40" s="64"/>
      <c r="BL40" s="64"/>
      <c r="BM40" s="64"/>
      <c r="BN40" s="64">
        <v>129.56</v>
      </c>
      <c r="BO40" s="64">
        <v>20</v>
      </c>
      <c r="BP40" s="64"/>
      <c r="BQ40" s="64"/>
      <c r="BR40" s="64"/>
      <c r="BS40" s="64"/>
      <c r="BT40" s="76">
        <v>14812</v>
      </c>
      <c r="BU40" s="52">
        <f t="shared" si="12"/>
        <v>157311.71999999997</v>
      </c>
    </row>
    <row r="41" spans="1:73" ht="12.75">
      <c r="A41" s="62" t="s">
        <v>55</v>
      </c>
      <c r="B41" s="63">
        <v>681000016</v>
      </c>
      <c r="C41" s="55"/>
      <c r="D41" s="55"/>
      <c r="E41" s="55"/>
      <c r="F41" s="55"/>
      <c r="G41" s="50">
        <f t="shared" si="11"/>
        <v>0</v>
      </c>
      <c r="H41" s="50">
        <f>E41-D41</f>
        <v>0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76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>
        <v>30902.599999999995</v>
      </c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76"/>
      <c r="BU41" s="52">
        <f t="shared" si="12"/>
        <v>30902.599999999995</v>
      </c>
    </row>
    <row r="42" spans="1:73" ht="12.75">
      <c r="A42" s="62" t="s">
        <v>124</v>
      </c>
      <c r="B42" s="63">
        <v>440800009</v>
      </c>
      <c r="C42" s="55">
        <v>75131</v>
      </c>
      <c r="D42" s="55">
        <v>75131</v>
      </c>
      <c r="E42" s="55">
        <v>75130.13</v>
      </c>
      <c r="F42" s="55">
        <v>75130.13</v>
      </c>
      <c r="G42" s="50"/>
      <c r="H42" s="50">
        <f>E42-D42</f>
        <v>-0.8699999999953434</v>
      </c>
      <c r="I42" s="64">
        <v>740</v>
      </c>
      <c r="J42" s="64">
        <v>0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76">
        <v>53215.36999999999</v>
      </c>
      <c r="X42" s="64">
        <v>8140</v>
      </c>
      <c r="Y42" s="64"/>
      <c r="Z42" s="64"/>
      <c r="AA42" s="64"/>
      <c r="AB42" s="64"/>
      <c r="AC42" s="64"/>
      <c r="AD42" s="64"/>
      <c r="AE42" s="64">
        <v>13.92</v>
      </c>
      <c r="AF42" s="64">
        <v>0</v>
      </c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>
        <v>12394.779999999999</v>
      </c>
      <c r="BE42" s="64"/>
      <c r="BF42" s="64"/>
      <c r="BG42" s="64"/>
      <c r="BH42" s="64"/>
      <c r="BI42" s="64">
        <v>55.7</v>
      </c>
      <c r="BJ42" s="64">
        <v>8</v>
      </c>
      <c r="BK42" s="64"/>
      <c r="BL42" s="64"/>
      <c r="BM42" s="64"/>
      <c r="BN42" s="64">
        <v>14.22</v>
      </c>
      <c r="BO42" s="64">
        <v>4</v>
      </c>
      <c r="BP42" s="64"/>
      <c r="BQ42" s="64"/>
      <c r="BR42" s="64"/>
      <c r="BS42" s="64"/>
      <c r="BT42" s="76">
        <v>16692</v>
      </c>
      <c r="BU42" s="52">
        <f t="shared" si="12"/>
        <v>166408.12000000002</v>
      </c>
    </row>
    <row r="43" spans="1:73" ht="38.25">
      <c r="A43" s="62" t="s">
        <v>98</v>
      </c>
      <c r="B43" s="63">
        <v>50000031</v>
      </c>
      <c r="C43" s="55">
        <v>38368</v>
      </c>
      <c r="D43" s="55">
        <v>38368</v>
      </c>
      <c r="E43" s="55">
        <v>38367.95</v>
      </c>
      <c r="F43" s="55">
        <v>38367.950000000004</v>
      </c>
      <c r="G43" s="50"/>
      <c r="H43" s="50">
        <f>E43-D43</f>
        <v>-0.05000000000291038</v>
      </c>
      <c r="I43" s="64">
        <v>724</v>
      </c>
      <c r="J43" s="65"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6">
        <v>28126.660000000003</v>
      </c>
      <c r="X43" s="64">
        <v>5860</v>
      </c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>
        <v>7322.830000000003</v>
      </c>
      <c r="BE43" s="64"/>
      <c r="BF43" s="64"/>
      <c r="BG43" s="64"/>
      <c r="BH43" s="64"/>
      <c r="BI43" s="64">
        <v>26.46</v>
      </c>
      <c r="BJ43" s="64">
        <v>4</v>
      </c>
      <c r="BK43" s="64"/>
      <c r="BL43" s="64"/>
      <c r="BM43" s="64"/>
      <c r="BN43" s="64"/>
      <c r="BO43" s="64"/>
      <c r="BP43" s="64"/>
      <c r="BQ43" s="64"/>
      <c r="BR43" s="64"/>
      <c r="BS43" s="64"/>
      <c r="BT43" s="76">
        <v>10060</v>
      </c>
      <c r="BU43" s="52">
        <f t="shared" si="12"/>
        <v>90491.90000000002</v>
      </c>
    </row>
    <row r="44" spans="1:73" ht="12.75">
      <c r="A44" s="62" t="s">
        <v>59</v>
      </c>
      <c r="B44" s="63">
        <v>6000001</v>
      </c>
      <c r="C44" s="55"/>
      <c r="D44" s="55"/>
      <c r="E44" s="55"/>
      <c r="F44" s="55"/>
      <c r="G44" s="50">
        <f t="shared" si="11"/>
        <v>0</v>
      </c>
      <c r="H44" s="50">
        <f>E44-D44</f>
        <v>0</v>
      </c>
      <c r="I44" s="64"/>
      <c r="J44" s="65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76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>
        <v>11018.549999999997</v>
      </c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76"/>
      <c r="BU44" s="52">
        <f t="shared" si="12"/>
        <v>11018.549999999997</v>
      </c>
    </row>
    <row r="45" spans="1:73" ht="23.25" customHeight="1">
      <c r="A45" s="62" t="s">
        <v>17</v>
      </c>
      <c r="B45" s="63">
        <v>50000005</v>
      </c>
      <c r="C45" s="55">
        <v>119314</v>
      </c>
      <c r="D45" s="55">
        <v>119314</v>
      </c>
      <c r="E45" s="55">
        <v>119313.27</v>
      </c>
      <c r="F45" s="55">
        <v>119313.27</v>
      </c>
      <c r="G45" s="50">
        <f t="shared" si="11"/>
        <v>-0.7299999999959255</v>
      </c>
      <c r="H45" s="50"/>
      <c r="I45" s="64">
        <v>452</v>
      </c>
      <c r="J45" s="65">
        <v>0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76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>
        <v>4214.260000000001</v>
      </c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76">
        <v>12740</v>
      </c>
      <c r="BU45" s="52">
        <f t="shared" si="12"/>
        <v>136719.53</v>
      </c>
    </row>
    <row r="46" spans="1:73" ht="27" customHeight="1">
      <c r="A46" s="47" t="s">
        <v>46</v>
      </c>
      <c r="B46" s="47">
        <v>50077481</v>
      </c>
      <c r="C46" s="48">
        <v>7848</v>
      </c>
      <c r="D46" s="48">
        <v>7848</v>
      </c>
      <c r="E46" s="48">
        <v>7582.25</v>
      </c>
      <c r="F46" s="49">
        <v>7582.25</v>
      </c>
      <c r="G46" s="50">
        <f t="shared" si="11"/>
        <v>-265.75</v>
      </c>
      <c r="H46" s="50"/>
      <c r="I46" s="48">
        <v>60</v>
      </c>
      <c r="J46" s="48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76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49">
        <v>1364</v>
      </c>
      <c r="BU46" s="52">
        <f t="shared" si="12"/>
        <v>9006.25</v>
      </c>
    </row>
    <row r="47" spans="1:73" ht="25.5">
      <c r="A47" s="47" t="s">
        <v>18</v>
      </c>
      <c r="B47" s="47">
        <v>50077476</v>
      </c>
      <c r="C47" s="48">
        <v>276296</v>
      </c>
      <c r="D47" s="48">
        <v>276296</v>
      </c>
      <c r="E47" s="48">
        <v>276210.04</v>
      </c>
      <c r="F47" s="49">
        <v>276210.04</v>
      </c>
      <c r="G47" s="50">
        <f t="shared" si="11"/>
        <v>-85.96000000002095</v>
      </c>
      <c r="H47" s="50"/>
      <c r="I47" s="48">
        <v>18060</v>
      </c>
      <c r="J47" s="48">
        <v>0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49">
        <v>13422.359999999999</v>
      </c>
      <c r="X47" s="48">
        <v>3192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48">
        <v>8219.32</v>
      </c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49">
        <v>20</v>
      </c>
      <c r="BU47" s="52">
        <f t="shared" si="12"/>
        <v>319123.72</v>
      </c>
    </row>
    <row r="48" spans="1:73" ht="25.5">
      <c r="A48" s="47" t="s">
        <v>19</v>
      </c>
      <c r="B48" s="47">
        <v>210077429</v>
      </c>
      <c r="C48" s="48">
        <v>63192</v>
      </c>
      <c r="D48" s="48">
        <v>63192</v>
      </c>
      <c r="E48" s="48">
        <v>63191.4</v>
      </c>
      <c r="F48" s="49">
        <v>63191.4</v>
      </c>
      <c r="G48" s="50">
        <f t="shared" si="11"/>
        <v>-0.5999999999985448</v>
      </c>
      <c r="H48" s="50"/>
      <c r="I48" s="48">
        <v>1084</v>
      </c>
      <c r="J48" s="48">
        <v>0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49">
        <v>1883.84</v>
      </c>
      <c r="X48" s="48">
        <v>448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48">
        <v>2542.0000000000005</v>
      </c>
      <c r="BE48" s="64"/>
      <c r="BF48" s="64"/>
      <c r="BG48" s="64"/>
      <c r="BH48" s="64"/>
      <c r="BI48" s="64"/>
      <c r="BJ48" s="64"/>
      <c r="BK48" s="64"/>
      <c r="BL48" s="64"/>
      <c r="BM48" s="64"/>
      <c r="BN48" s="76"/>
      <c r="BO48" s="76"/>
      <c r="BP48" s="64"/>
      <c r="BQ48" s="64"/>
      <c r="BR48" s="64"/>
      <c r="BS48" s="64"/>
      <c r="BT48" s="49">
        <v>3576</v>
      </c>
      <c r="BU48" s="52">
        <f t="shared" si="12"/>
        <v>72725.24</v>
      </c>
    </row>
    <row r="49" spans="1:73" ht="25.5">
      <c r="A49" s="47" t="s">
        <v>20</v>
      </c>
      <c r="B49" s="47">
        <v>50077442</v>
      </c>
      <c r="C49" s="55"/>
      <c r="D49" s="55"/>
      <c r="E49" s="55"/>
      <c r="F49" s="55"/>
      <c r="G49" s="50">
        <f t="shared" si="11"/>
        <v>0</v>
      </c>
      <c r="H49" s="50">
        <f>E49-D49</f>
        <v>0</v>
      </c>
      <c r="I49" s="64"/>
      <c r="J49" s="65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49">
        <v>2476.43</v>
      </c>
      <c r="X49" s="48">
        <v>336</v>
      </c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48"/>
      <c r="AY49" s="64"/>
      <c r="AZ49" s="64"/>
      <c r="BA49" s="64"/>
      <c r="BB49" s="64"/>
      <c r="BC49" s="64"/>
      <c r="BD49" s="48">
        <v>156.60000000000002</v>
      </c>
      <c r="BE49" s="64"/>
      <c r="BF49" s="64"/>
      <c r="BG49" s="64"/>
      <c r="BH49" s="64"/>
      <c r="BI49" s="64"/>
      <c r="BJ49" s="64"/>
      <c r="BK49" s="64"/>
      <c r="BL49" s="64"/>
      <c r="BM49" s="64"/>
      <c r="BN49" s="48">
        <v>132.78</v>
      </c>
      <c r="BO49" s="48">
        <v>16</v>
      </c>
      <c r="BP49" s="64"/>
      <c r="BQ49" s="64"/>
      <c r="BR49" s="64"/>
      <c r="BS49" s="64"/>
      <c r="BT49" s="64"/>
      <c r="BU49" s="52">
        <f t="shared" si="12"/>
        <v>3117.81</v>
      </c>
    </row>
    <row r="50" spans="1:73" ht="12.75">
      <c r="A50" s="47" t="s">
        <v>56</v>
      </c>
      <c r="B50" s="47">
        <v>440200029</v>
      </c>
      <c r="C50" s="55"/>
      <c r="D50" s="55"/>
      <c r="E50" s="55"/>
      <c r="F50" s="55"/>
      <c r="G50" s="50">
        <f t="shared" si="11"/>
        <v>0</v>
      </c>
      <c r="H50" s="50">
        <f>E50-D50</f>
        <v>0</v>
      </c>
      <c r="I50" s="64"/>
      <c r="J50" s="65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76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48">
        <v>10486.619999999999</v>
      </c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76"/>
      <c r="BO50" s="76"/>
      <c r="BP50" s="64"/>
      <c r="BQ50" s="64"/>
      <c r="BR50" s="64"/>
      <c r="BS50" s="64"/>
      <c r="BT50" s="64"/>
      <c r="BU50" s="52">
        <f t="shared" si="12"/>
        <v>10486.619999999999</v>
      </c>
    </row>
    <row r="51" spans="1:73" ht="25.5">
      <c r="A51" s="47" t="s">
        <v>57</v>
      </c>
      <c r="B51" s="47">
        <v>50000167</v>
      </c>
      <c r="C51" s="55"/>
      <c r="D51" s="55"/>
      <c r="E51" s="55"/>
      <c r="F51" s="55"/>
      <c r="G51" s="50">
        <f t="shared" si="11"/>
        <v>0</v>
      </c>
      <c r="H51" s="50">
        <f>E51-D51</f>
        <v>0</v>
      </c>
      <c r="I51" s="64"/>
      <c r="J51" s="65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76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48">
        <v>1063.8600000000001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52">
        <f t="shared" si="12"/>
        <v>1063.8600000000001</v>
      </c>
    </row>
    <row r="52" spans="1:73" ht="33" customHeight="1">
      <c r="A52" s="47" t="s">
        <v>125</v>
      </c>
      <c r="B52" s="47">
        <v>50077478</v>
      </c>
      <c r="C52" s="48">
        <v>119879</v>
      </c>
      <c r="D52" s="48">
        <v>119879</v>
      </c>
      <c r="E52" s="48">
        <v>119600.31</v>
      </c>
      <c r="F52" s="49">
        <v>119600.31</v>
      </c>
      <c r="G52" s="50">
        <f t="shared" si="11"/>
        <v>-278.6900000000023</v>
      </c>
      <c r="H52" s="50"/>
      <c r="I52" s="48">
        <v>9524</v>
      </c>
      <c r="J52" s="48">
        <v>0</v>
      </c>
      <c r="K52" s="48"/>
      <c r="L52" s="64"/>
      <c r="M52" s="64"/>
      <c r="N52" s="48"/>
      <c r="O52" s="64"/>
      <c r="P52" s="64"/>
      <c r="Q52" s="64"/>
      <c r="R52" s="64"/>
      <c r="S52" s="64"/>
      <c r="T52" s="64"/>
      <c r="U52" s="64"/>
      <c r="V52" s="64"/>
      <c r="W52" s="49">
        <v>11454.42</v>
      </c>
      <c r="X52" s="48">
        <v>2724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48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48">
        <v>5918.380000000003</v>
      </c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49">
        <v>648</v>
      </c>
      <c r="BU52" s="52">
        <f t="shared" si="12"/>
        <v>149869.11000000002</v>
      </c>
    </row>
    <row r="53" spans="1:73" ht="31.5" customHeight="1">
      <c r="A53" s="47" t="s">
        <v>99</v>
      </c>
      <c r="B53" s="47">
        <v>50000018</v>
      </c>
      <c r="C53" s="48">
        <v>307609</v>
      </c>
      <c r="D53" s="48">
        <v>307609</v>
      </c>
      <c r="E53" s="48">
        <v>307608.18</v>
      </c>
      <c r="F53" s="49">
        <v>307608.18</v>
      </c>
      <c r="G53" s="50">
        <f t="shared" si="11"/>
        <v>-0.8200000000069849</v>
      </c>
      <c r="H53" s="50"/>
      <c r="I53" s="48">
        <v>900</v>
      </c>
      <c r="J53" s="48">
        <v>0</v>
      </c>
      <c r="K53" s="48"/>
      <c r="L53" s="64"/>
      <c r="M53" s="64"/>
      <c r="N53" s="48"/>
      <c r="O53" s="64"/>
      <c r="P53" s="64"/>
      <c r="Q53" s="64"/>
      <c r="R53" s="64"/>
      <c r="S53" s="64"/>
      <c r="T53" s="64"/>
      <c r="U53" s="64"/>
      <c r="V53" s="64"/>
      <c r="W53" s="76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48">
        <v>3666.7799999999997</v>
      </c>
      <c r="AP53" s="64">
        <v>0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48">
        <v>35443.72000000001</v>
      </c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49">
        <v>1376</v>
      </c>
      <c r="BU53" s="52">
        <f t="shared" si="12"/>
        <v>348994.68000000005</v>
      </c>
    </row>
    <row r="54" spans="1:73" ht="25.5">
      <c r="A54" s="47" t="s">
        <v>51</v>
      </c>
      <c r="B54" s="47">
        <v>210000053</v>
      </c>
      <c r="C54" s="48">
        <v>0</v>
      </c>
      <c r="D54" s="48">
        <v>0</v>
      </c>
      <c r="E54" s="48">
        <v>0</v>
      </c>
      <c r="F54" s="49">
        <v>0</v>
      </c>
      <c r="G54" s="50">
        <f t="shared" si="11"/>
        <v>0</v>
      </c>
      <c r="H54" s="50"/>
      <c r="I54" s="48">
        <v>0</v>
      </c>
      <c r="J54" s="48">
        <v>0</v>
      </c>
      <c r="K54" s="48">
        <v>113495</v>
      </c>
      <c r="L54" s="64"/>
      <c r="M54" s="64"/>
      <c r="N54" s="48">
        <v>10016</v>
      </c>
      <c r="O54" s="64"/>
      <c r="P54" s="64"/>
      <c r="Q54" s="64"/>
      <c r="R54" s="64"/>
      <c r="S54" s="64"/>
      <c r="T54" s="64"/>
      <c r="U54" s="64"/>
      <c r="V54" s="64"/>
      <c r="W54" s="76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48">
        <v>5702.24</v>
      </c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49">
        <v>0</v>
      </c>
      <c r="BU54" s="52">
        <f t="shared" si="12"/>
        <v>129213.24</v>
      </c>
    </row>
    <row r="55" spans="1:73" ht="25.5">
      <c r="A55" s="47" t="s">
        <v>21</v>
      </c>
      <c r="B55" s="47">
        <v>760200025</v>
      </c>
      <c r="C55" s="48">
        <v>79292</v>
      </c>
      <c r="D55" s="48">
        <v>79292</v>
      </c>
      <c r="E55" s="48">
        <v>79291.16</v>
      </c>
      <c r="F55" s="49">
        <v>79291.16</v>
      </c>
      <c r="G55" s="50">
        <f t="shared" si="11"/>
        <v>-0.8399999999965075</v>
      </c>
      <c r="H55" s="50"/>
      <c r="I55" s="48">
        <v>2864</v>
      </c>
      <c r="J55" s="48">
        <v>0</v>
      </c>
      <c r="K55" s="48">
        <v>95450</v>
      </c>
      <c r="L55" s="64"/>
      <c r="M55" s="64"/>
      <c r="N55" s="48">
        <v>14500</v>
      </c>
      <c r="O55" s="64"/>
      <c r="P55" s="64"/>
      <c r="Q55" s="64"/>
      <c r="R55" s="64"/>
      <c r="S55" s="64"/>
      <c r="T55" s="64"/>
      <c r="U55" s="64"/>
      <c r="V55" s="64"/>
      <c r="W55" s="76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48">
        <v>6431.890000000002</v>
      </c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49">
        <v>12248</v>
      </c>
      <c r="BU55" s="52">
        <f t="shared" si="12"/>
        <v>210785.05000000002</v>
      </c>
    </row>
    <row r="56" spans="1:73" ht="25.5">
      <c r="A56" s="62" t="s">
        <v>22</v>
      </c>
      <c r="B56" s="63">
        <v>681000007</v>
      </c>
      <c r="C56" s="55"/>
      <c r="D56" s="55"/>
      <c r="E56" s="55"/>
      <c r="F56" s="55"/>
      <c r="G56" s="50">
        <f t="shared" si="11"/>
        <v>0</v>
      </c>
      <c r="H56" s="50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76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76"/>
      <c r="BU56" s="52">
        <f t="shared" si="12"/>
        <v>0</v>
      </c>
    </row>
    <row r="57" spans="1:73" ht="25.5">
      <c r="A57" s="47" t="s">
        <v>23</v>
      </c>
      <c r="B57" s="47">
        <v>50077482</v>
      </c>
      <c r="C57" s="48">
        <v>17524</v>
      </c>
      <c r="D57" s="48">
        <v>17524</v>
      </c>
      <c r="E57" s="48">
        <v>17523.5</v>
      </c>
      <c r="F57" s="49">
        <v>17523.5</v>
      </c>
      <c r="G57" s="50">
        <f t="shared" si="11"/>
        <v>-0.5</v>
      </c>
      <c r="H57" s="50"/>
      <c r="I57" s="48">
        <v>216</v>
      </c>
      <c r="J57" s="48">
        <v>0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49"/>
      <c r="X57" s="48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48">
        <v>832.22</v>
      </c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49">
        <v>1696</v>
      </c>
      <c r="BU57" s="52">
        <f t="shared" si="12"/>
        <v>20267.72</v>
      </c>
    </row>
    <row r="58" spans="1:73" ht="25.5">
      <c r="A58" s="47" t="s">
        <v>24</v>
      </c>
      <c r="B58" s="47">
        <v>210077422</v>
      </c>
      <c r="C58" s="48">
        <v>17525</v>
      </c>
      <c r="D58" s="48">
        <v>17525</v>
      </c>
      <c r="E58" s="48">
        <v>17524.99</v>
      </c>
      <c r="F58" s="49">
        <v>17524.99</v>
      </c>
      <c r="G58" s="50"/>
      <c r="H58" s="50">
        <f>E58-D58</f>
        <v>-0.00999999999839929</v>
      </c>
      <c r="I58" s="48">
        <v>384</v>
      </c>
      <c r="J58" s="48">
        <v>0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49">
        <v>10060.939999999999</v>
      </c>
      <c r="X58" s="48">
        <v>1824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48">
        <v>2919.0000000000005</v>
      </c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49">
        <v>4516</v>
      </c>
      <c r="BU58" s="52">
        <f t="shared" si="12"/>
        <v>37228.93</v>
      </c>
    </row>
    <row r="59" spans="1:73" ht="38.25">
      <c r="A59" s="47" t="s">
        <v>38</v>
      </c>
      <c r="B59" s="47">
        <v>50000034</v>
      </c>
      <c r="C59" s="48">
        <v>8201</v>
      </c>
      <c r="D59" s="48">
        <v>8201</v>
      </c>
      <c r="E59" s="48">
        <v>8200.74</v>
      </c>
      <c r="F59" s="49">
        <v>8200.74</v>
      </c>
      <c r="G59" s="50"/>
      <c r="H59" s="50">
        <f>E59-D59</f>
        <v>-0.2600000000002183</v>
      </c>
      <c r="I59" s="48">
        <v>152</v>
      </c>
      <c r="J59" s="48">
        <v>0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49">
        <v>10076.769999999999</v>
      </c>
      <c r="X59" s="48">
        <v>1924</v>
      </c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48">
        <v>1940.5599999999997</v>
      </c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49">
        <v>2276</v>
      </c>
      <c r="BU59" s="52">
        <f t="shared" si="12"/>
        <v>24570.07</v>
      </c>
    </row>
    <row r="60" spans="1:73" ht="38.25">
      <c r="A60" s="47" t="s">
        <v>25</v>
      </c>
      <c r="B60" s="47">
        <v>760200020</v>
      </c>
      <c r="C60" s="48">
        <v>94603</v>
      </c>
      <c r="D60" s="48">
        <v>94603</v>
      </c>
      <c r="E60" s="48">
        <v>94602.86</v>
      </c>
      <c r="F60" s="49">
        <v>94602.86</v>
      </c>
      <c r="G60" s="50">
        <f t="shared" si="11"/>
        <v>-0.13999999999941792</v>
      </c>
      <c r="H60" s="50"/>
      <c r="I60" s="48">
        <v>3008</v>
      </c>
      <c r="J60" s="48">
        <v>0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76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48">
        <v>5869.659999999999</v>
      </c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49">
        <v>12688</v>
      </c>
      <c r="BU60" s="52">
        <f t="shared" si="12"/>
        <v>116168.52</v>
      </c>
    </row>
    <row r="61" spans="1:73" ht="25.5">
      <c r="A61" s="47" t="s">
        <v>10</v>
      </c>
      <c r="B61" s="47">
        <v>601000010</v>
      </c>
      <c r="C61" s="48">
        <v>57745</v>
      </c>
      <c r="D61" s="48">
        <v>57745</v>
      </c>
      <c r="E61" s="48">
        <v>57744.9</v>
      </c>
      <c r="F61" s="49">
        <v>57744.9</v>
      </c>
      <c r="G61" s="50">
        <f t="shared" si="11"/>
        <v>-0.09999999999854481</v>
      </c>
      <c r="H61" s="50"/>
      <c r="I61" s="48">
        <v>1944</v>
      </c>
      <c r="J61" s="48">
        <v>0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76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48">
        <v>4955.539999999999</v>
      </c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49">
        <v>9144</v>
      </c>
      <c r="BU61" s="52">
        <f t="shared" si="12"/>
        <v>73788.44</v>
      </c>
    </row>
    <row r="62" spans="1:73" ht="25.5">
      <c r="A62" s="62" t="s">
        <v>26</v>
      </c>
      <c r="B62" s="63">
        <v>210077421</v>
      </c>
      <c r="C62" s="55">
        <v>34168</v>
      </c>
      <c r="D62" s="55">
        <v>34168</v>
      </c>
      <c r="E62" s="55">
        <v>34167.88</v>
      </c>
      <c r="F62" s="55">
        <v>34167.88</v>
      </c>
      <c r="G62" s="50"/>
      <c r="H62" s="50">
        <f>E62-D62</f>
        <v>-0.12000000000261934</v>
      </c>
      <c r="I62" s="48">
        <v>928</v>
      </c>
      <c r="J62" s="48">
        <v>0</v>
      </c>
      <c r="K62" s="48"/>
      <c r="L62" s="48"/>
      <c r="M62" s="48"/>
      <c r="N62" s="48"/>
      <c r="O62" s="64"/>
      <c r="P62" s="64"/>
      <c r="Q62" s="64"/>
      <c r="R62" s="64"/>
      <c r="S62" s="64"/>
      <c r="T62" s="64"/>
      <c r="U62" s="64"/>
      <c r="V62" s="64"/>
      <c r="W62" s="76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48">
        <v>2712.7400000000007</v>
      </c>
      <c r="BE62" s="64"/>
      <c r="BF62" s="64"/>
      <c r="BG62" s="64"/>
      <c r="BH62" s="64"/>
      <c r="BI62" s="48"/>
      <c r="BJ62" s="48"/>
      <c r="BK62" s="64"/>
      <c r="BL62" s="64"/>
      <c r="BM62" s="64"/>
      <c r="BN62" s="64"/>
      <c r="BO62" s="64"/>
      <c r="BP62" s="64"/>
      <c r="BQ62" s="64"/>
      <c r="BR62" s="64"/>
      <c r="BS62" s="64"/>
      <c r="BT62" s="49">
        <v>4784</v>
      </c>
      <c r="BU62" s="52">
        <f t="shared" si="12"/>
        <v>42592.619999999995</v>
      </c>
    </row>
    <row r="63" spans="1:73" ht="25.5">
      <c r="A63" s="62" t="s">
        <v>27</v>
      </c>
      <c r="B63" s="63">
        <v>210000007</v>
      </c>
      <c r="C63" s="55">
        <v>0</v>
      </c>
      <c r="D63" s="55">
        <v>0</v>
      </c>
      <c r="E63" s="55">
        <v>0</v>
      </c>
      <c r="F63" s="55">
        <v>0</v>
      </c>
      <c r="G63" s="50">
        <f t="shared" si="11"/>
        <v>0</v>
      </c>
      <c r="H63" s="50">
        <f>E63-D63</f>
        <v>0</v>
      </c>
      <c r="I63" s="48">
        <v>0</v>
      </c>
      <c r="J63" s="48">
        <v>0</v>
      </c>
      <c r="K63" s="48">
        <v>72178</v>
      </c>
      <c r="L63" s="48"/>
      <c r="M63" s="48"/>
      <c r="N63" s="48">
        <v>10096</v>
      </c>
      <c r="O63" s="64"/>
      <c r="P63" s="64"/>
      <c r="Q63" s="64"/>
      <c r="R63" s="64"/>
      <c r="S63" s="64"/>
      <c r="T63" s="64"/>
      <c r="U63" s="64"/>
      <c r="V63" s="64"/>
      <c r="W63" s="76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48">
        <v>3108.2599999999998</v>
      </c>
      <c r="BE63" s="64"/>
      <c r="BF63" s="64"/>
      <c r="BG63" s="64"/>
      <c r="BH63" s="64"/>
      <c r="BI63" s="48">
        <v>3.22</v>
      </c>
      <c r="BJ63" s="48">
        <v>8</v>
      </c>
      <c r="BK63" s="64"/>
      <c r="BL63" s="64"/>
      <c r="BM63" s="64"/>
      <c r="BN63" s="64"/>
      <c r="BO63" s="64"/>
      <c r="BP63" s="64"/>
      <c r="BQ63" s="64"/>
      <c r="BR63" s="64"/>
      <c r="BS63" s="64"/>
      <c r="BT63" s="49">
        <v>0</v>
      </c>
      <c r="BU63" s="52">
        <f t="shared" si="12"/>
        <v>85393.48</v>
      </c>
    </row>
    <row r="64" spans="1:73" ht="25.5">
      <c r="A64" s="62" t="s">
        <v>28</v>
      </c>
      <c r="B64" s="63">
        <v>210000008</v>
      </c>
      <c r="C64" s="55">
        <v>119689</v>
      </c>
      <c r="D64" s="55">
        <v>119689</v>
      </c>
      <c r="E64" s="55">
        <v>119688.44</v>
      </c>
      <c r="F64" s="55">
        <v>119688.44</v>
      </c>
      <c r="G64" s="50">
        <f t="shared" si="11"/>
        <v>-0.5599999999976717</v>
      </c>
      <c r="H64" s="50"/>
      <c r="I64" s="48">
        <v>3020</v>
      </c>
      <c r="J64" s="48">
        <v>0</v>
      </c>
      <c r="K64" s="48"/>
      <c r="L64" s="48"/>
      <c r="M64" s="48"/>
      <c r="N64" s="48"/>
      <c r="O64" s="64"/>
      <c r="P64" s="64"/>
      <c r="Q64" s="64"/>
      <c r="R64" s="64"/>
      <c r="S64" s="64"/>
      <c r="T64" s="64"/>
      <c r="U64" s="64"/>
      <c r="V64" s="64"/>
      <c r="W64" s="76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48">
        <v>6473.12</v>
      </c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49">
        <v>24812</v>
      </c>
      <c r="BU64" s="52">
        <f t="shared" si="12"/>
        <v>153993.56</v>
      </c>
    </row>
    <row r="65" spans="1:73" ht="26.25" customHeight="1">
      <c r="A65" s="62" t="s">
        <v>58</v>
      </c>
      <c r="B65" s="63">
        <v>761200014</v>
      </c>
      <c r="C65" s="55">
        <v>1690</v>
      </c>
      <c r="D65" s="55">
        <v>1690</v>
      </c>
      <c r="E65" s="55">
        <v>1688.57</v>
      </c>
      <c r="F65" s="55">
        <v>1688.57</v>
      </c>
      <c r="G65" s="50">
        <f t="shared" si="11"/>
        <v>-1.4300000000000637</v>
      </c>
      <c r="H65" s="50">
        <f>E65-D65</f>
        <v>-1.4300000000000637</v>
      </c>
      <c r="I65" s="48">
        <v>0</v>
      </c>
      <c r="J65" s="48">
        <v>8</v>
      </c>
      <c r="K65" s="48">
        <v>72178</v>
      </c>
      <c r="L65" s="48"/>
      <c r="M65" s="48"/>
      <c r="N65" s="48">
        <v>2148</v>
      </c>
      <c r="O65" s="64"/>
      <c r="P65" s="64"/>
      <c r="Q65" s="64"/>
      <c r="R65" s="64"/>
      <c r="S65" s="64"/>
      <c r="T65" s="64"/>
      <c r="U65" s="64"/>
      <c r="V65" s="64"/>
      <c r="W65" s="76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48">
        <v>6241.7699999999995</v>
      </c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49">
        <v>0</v>
      </c>
      <c r="BU65" s="52">
        <f t="shared" si="12"/>
        <v>82256.34000000001</v>
      </c>
    </row>
    <row r="66" spans="1:73" ht="30" customHeight="1">
      <c r="A66" s="47" t="s">
        <v>29</v>
      </c>
      <c r="B66" s="47">
        <v>601000008</v>
      </c>
      <c r="C66" s="48">
        <v>52937</v>
      </c>
      <c r="D66" s="48">
        <v>52937</v>
      </c>
      <c r="E66" s="48">
        <v>52936.17</v>
      </c>
      <c r="F66" s="49">
        <v>52936.17</v>
      </c>
      <c r="G66" s="50">
        <f t="shared" si="11"/>
        <v>-0.8300000000017462</v>
      </c>
      <c r="H66" s="50"/>
      <c r="I66" s="48">
        <v>2100</v>
      </c>
      <c r="J66" s="48">
        <v>0</v>
      </c>
      <c r="K66" s="48"/>
      <c r="L66" s="48"/>
      <c r="M66" s="48"/>
      <c r="N66" s="48"/>
      <c r="O66" s="64"/>
      <c r="P66" s="64"/>
      <c r="Q66" s="64"/>
      <c r="R66" s="64"/>
      <c r="S66" s="64"/>
      <c r="T66" s="64"/>
      <c r="U66" s="64"/>
      <c r="V66" s="64"/>
      <c r="W66" s="48">
        <v>1596.92</v>
      </c>
      <c r="X66" s="48">
        <v>376</v>
      </c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48">
        <v>4790.960000000001</v>
      </c>
      <c r="BE66" s="64"/>
      <c r="BF66" s="64"/>
      <c r="BG66" s="64"/>
      <c r="BH66" s="64"/>
      <c r="BI66" s="48"/>
      <c r="BJ66" s="48"/>
      <c r="BK66" s="64"/>
      <c r="BL66" s="64"/>
      <c r="BM66" s="64"/>
      <c r="BN66" s="64"/>
      <c r="BO66" s="64"/>
      <c r="BP66" s="64"/>
      <c r="BQ66" s="64"/>
      <c r="BR66" s="64"/>
      <c r="BS66" s="64"/>
      <c r="BT66" s="49">
        <v>7452</v>
      </c>
      <c r="BU66" s="52">
        <f t="shared" si="12"/>
        <v>69252.04999999999</v>
      </c>
    </row>
    <row r="67" spans="1:73" ht="12.75">
      <c r="A67" s="47" t="s">
        <v>121</v>
      </c>
      <c r="B67" s="47">
        <v>50000037</v>
      </c>
      <c r="C67" s="48">
        <v>10072</v>
      </c>
      <c r="D67" s="48">
        <v>10072</v>
      </c>
      <c r="E67" s="48">
        <v>10071.89</v>
      </c>
      <c r="F67" s="49">
        <v>10071.89</v>
      </c>
      <c r="G67" s="50"/>
      <c r="H67" s="50">
        <f>E67-D67</f>
        <v>-0.11000000000058208</v>
      </c>
      <c r="I67" s="48">
        <v>444</v>
      </c>
      <c r="J67" s="48">
        <v>0</v>
      </c>
      <c r="K67" s="48">
        <v>162400</v>
      </c>
      <c r="L67" s="48"/>
      <c r="M67" s="48"/>
      <c r="N67" s="48">
        <v>21068</v>
      </c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48">
        <v>11302.739999999994</v>
      </c>
      <c r="BE67" s="64"/>
      <c r="BF67" s="64"/>
      <c r="BG67" s="64"/>
      <c r="BH67" s="64"/>
      <c r="BI67" s="48">
        <v>25.76</v>
      </c>
      <c r="BJ67" s="48">
        <v>32</v>
      </c>
      <c r="BK67" s="64"/>
      <c r="BL67" s="64"/>
      <c r="BM67" s="64"/>
      <c r="BN67" s="64"/>
      <c r="BO67" s="64"/>
      <c r="BP67" s="64"/>
      <c r="BQ67" s="64"/>
      <c r="BR67" s="64"/>
      <c r="BS67" s="64"/>
      <c r="BT67" s="49">
        <v>1156</v>
      </c>
      <c r="BU67" s="52">
        <f t="shared" si="12"/>
        <v>206500.39</v>
      </c>
    </row>
    <row r="68" spans="1:73" ht="25.5">
      <c r="A68" s="47" t="s">
        <v>11</v>
      </c>
      <c r="B68" s="47">
        <v>210077431</v>
      </c>
      <c r="C68" s="48">
        <v>33524</v>
      </c>
      <c r="D68" s="48">
        <v>33524</v>
      </c>
      <c r="E68" s="48">
        <v>33523.2</v>
      </c>
      <c r="F68" s="49">
        <v>33523.2</v>
      </c>
      <c r="G68" s="50"/>
      <c r="H68" s="50">
        <f>E68-D68</f>
        <v>-0.8000000000029104</v>
      </c>
      <c r="I68" s="48">
        <v>512</v>
      </c>
      <c r="J68" s="48">
        <v>0</v>
      </c>
      <c r="K68" s="48"/>
      <c r="L68" s="48"/>
      <c r="M68" s="48"/>
      <c r="N68" s="4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48">
        <v>2038.7600000000002</v>
      </c>
      <c r="BE68" s="64"/>
      <c r="BF68" s="64"/>
      <c r="BG68" s="64"/>
      <c r="BH68" s="64"/>
      <c r="BI68" s="48"/>
      <c r="BJ68" s="48"/>
      <c r="BK68" s="64"/>
      <c r="BL68" s="64"/>
      <c r="BM68" s="64"/>
      <c r="BN68" s="64"/>
      <c r="BO68" s="64"/>
      <c r="BP68" s="64"/>
      <c r="BQ68" s="64"/>
      <c r="BR68" s="64"/>
      <c r="BS68" s="64"/>
      <c r="BT68" s="49">
        <v>4372</v>
      </c>
      <c r="BU68" s="52">
        <f t="shared" si="12"/>
        <v>40445.96</v>
      </c>
    </row>
    <row r="69" spans="1:73" ht="31.5" customHeight="1">
      <c r="A69" s="47" t="s">
        <v>122</v>
      </c>
      <c r="B69" s="47">
        <v>50000029</v>
      </c>
      <c r="C69" s="48">
        <v>124591</v>
      </c>
      <c r="D69" s="48">
        <v>124591</v>
      </c>
      <c r="E69" s="48">
        <v>124590.19</v>
      </c>
      <c r="F69" s="49">
        <v>124590.18999999999</v>
      </c>
      <c r="G69" s="50">
        <f t="shared" si="11"/>
        <v>-0.8099999999976717</v>
      </c>
      <c r="H69" s="50"/>
      <c r="I69" s="48">
        <v>3960</v>
      </c>
      <c r="J69" s="48">
        <v>0</v>
      </c>
      <c r="K69" s="48"/>
      <c r="L69" s="48"/>
      <c r="M69" s="48"/>
      <c r="N69" s="4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48">
        <v>6219.269999999999</v>
      </c>
      <c r="BE69" s="64"/>
      <c r="BF69" s="64"/>
      <c r="BG69" s="64"/>
      <c r="BH69" s="64"/>
      <c r="BI69" s="48"/>
      <c r="BJ69" s="48"/>
      <c r="BK69" s="64"/>
      <c r="BL69" s="64"/>
      <c r="BM69" s="64"/>
      <c r="BN69" s="64"/>
      <c r="BO69" s="64"/>
      <c r="BP69" s="64"/>
      <c r="BQ69" s="64"/>
      <c r="BR69" s="64"/>
      <c r="BS69" s="64"/>
      <c r="BT69" s="49">
        <v>8744</v>
      </c>
      <c r="BU69" s="52">
        <f t="shared" si="12"/>
        <v>143513.46</v>
      </c>
    </row>
    <row r="70" spans="1:73" ht="25.5">
      <c r="A70" s="47" t="s">
        <v>8</v>
      </c>
      <c r="B70" s="47">
        <v>210000005</v>
      </c>
      <c r="C70" s="48">
        <v>86566</v>
      </c>
      <c r="D70" s="48">
        <v>86566</v>
      </c>
      <c r="E70" s="48">
        <v>86565.76</v>
      </c>
      <c r="F70" s="49">
        <v>86565.76000000001</v>
      </c>
      <c r="G70" s="50"/>
      <c r="H70" s="50">
        <f>E70-D70</f>
        <v>-0.2400000000052387</v>
      </c>
      <c r="I70" s="48">
        <v>2244</v>
      </c>
      <c r="J70" s="48">
        <v>0</v>
      </c>
      <c r="K70" s="48"/>
      <c r="L70" s="48"/>
      <c r="M70" s="48"/>
      <c r="N70" s="4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48">
        <v>6268.4</v>
      </c>
      <c r="BE70" s="64"/>
      <c r="BF70" s="64"/>
      <c r="BG70" s="64"/>
      <c r="BH70" s="64"/>
      <c r="BI70" s="48"/>
      <c r="BJ70" s="48"/>
      <c r="BK70" s="64"/>
      <c r="BL70" s="64"/>
      <c r="BM70" s="64"/>
      <c r="BN70" s="64"/>
      <c r="BO70" s="64"/>
      <c r="BP70" s="64"/>
      <c r="BQ70" s="64"/>
      <c r="BR70" s="64"/>
      <c r="BS70" s="64"/>
      <c r="BT70" s="49">
        <v>11680</v>
      </c>
      <c r="BU70" s="52">
        <f t="shared" si="12"/>
        <v>106758.16</v>
      </c>
    </row>
    <row r="71" spans="1:73" ht="25.5">
      <c r="A71" s="47" t="s">
        <v>47</v>
      </c>
      <c r="B71" s="47">
        <v>760200024</v>
      </c>
      <c r="C71" s="48">
        <v>92859</v>
      </c>
      <c r="D71" s="48">
        <v>92859</v>
      </c>
      <c r="E71" s="48">
        <v>92858.51</v>
      </c>
      <c r="F71" s="49">
        <v>92858.51</v>
      </c>
      <c r="G71" s="50"/>
      <c r="H71" s="50">
        <f>E71-D71</f>
        <v>-0.4900000000052387</v>
      </c>
      <c r="I71" s="48">
        <v>2732</v>
      </c>
      <c r="J71" s="48">
        <v>0</v>
      </c>
      <c r="K71" s="48"/>
      <c r="L71" s="48"/>
      <c r="M71" s="48"/>
      <c r="N71" s="4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48">
        <v>3722.74</v>
      </c>
      <c r="BE71" s="64"/>
      <c r="BF71" s="64"/>
      <c r="BG71" s="64"/>
      <c r="BH71" s="64"/>
      <c r="BI71" s="48">
        <v>198.28</v>
      </c>
      <c r="BJ71" s="48">
        <v>16</v>
      </c>
      <c r="BK71" s="64"/>
      <c r="BL71" s="64"/>
      <c r="BM71" s="64"/>
      <c r="BN71" s="64"/>
      <c r="BO71" s="64"/>
      <c r="BP71" s="64"/>
      <c r="BQ71" s="64"/>
      <c r="BR71" s="64"/>
      <c r="BS71" s="64"/>
      <c r="BT71" s="49">
        <v>5900</v>
      </c>
      <c r="BU71" s="52">
        <f t="shared" si="12"/>
        <v>105427.53</v>
      </c>
    </row>
    <row r="72" spans="1:73" ht="25.5">
      <c r="A72" s="47" t="s">
        <v>30</v>
      </c>
      <c r="B72" s="47">
        <v>210077423</v>
      </c>
      <c r="C72" s="48">
        <v>41580</v>
      </c>
      <c r="D72" s="48">
        <v>41580</v>
      </c>
      <c r="E72" s="48">
        <v>41579.42</v>
      </c>
      <c r="F72" s="49">
        <v>41579.42</v>
      </c>
      <c r="G72" s="50">
        <f t="shared" si="11"/>
        <v>-0.5800000000017462</v>
      </c>
      <c r="H72" s="50"/>
      <c r="I72" s="48">
        <v>1168</v>
      </c>
      <c r="J72" s="48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48">
        <v>31199.009999999995</v>
      </c>
      <c r="X72" s="48">
        <v>5388</v>
      </c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48">
        <v>7634.119999999998</v>
      </c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49">
        <v>13040</v>
      </c>
      <c r="BU72" s="52">
        <f t="shared" si="12"/>
        <v>100008.54999999999</v>
      </c>
    </row>
    <row r="73" spans="1:73" ht="25.5">
      <c r="A73" s="47" t="s">
        <v>126</v>
      </c>
      <c r="B73" s="47">
        <v>210000013</v>
      </c>
      <c r="C73" s="48">
        <v>12</v>
      </c>
      <c r="D73" s="48">
        <v>12</v>
      </c>
      <c r="E73" s="48">
        <v>11.76</v>
      </c>
      <c r="F73" s="49">
        <v>11.76</v>
      </c>
      <c r="G73" s="50">
        <f t="shared" si="11"/>
        <v>-0.2400000000000002</v>
      </c>
      <c r="H73" s="50"/>
      <c r="I73" s="48">
        <v>0</v>
      </c>
      <c r="J73" s="48">
        <v>0</v>
      </c>
      <c r="K73" s="48">
        <v>90223</v>
      </c>
      <c r="L73" s="48"/>
      <c r="M73" s="48"/>
      <c r="N73" s="48">
        <v>19192</v>
      </c>
      <c r="O73" s="64"/>
      <c r="P73" s="64"/>
      <c r="Q73" s="64"/>
      <c r="R73" s="64"/>
      <c r="S73" s="64"/>
      <c r="T73" s="64"/>
      <c r="U73" s="64"/>
      <c r="V73" s="64"/>
      <c r="W73" s="48"/>
      <c r="X73" s="48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48">
        <v>7064.339999999997</v>
      </c>
      <c r="BE73" s="64"/>
      <c r="BF73" s="64"/>
      <c r="BG73" s="64"/>
      <c r="BH73" s="64"/>
      <c r="BI73" s="48">
        <v>2.1</v>
      </c>
      <c r="BJ73" s="48">
        <v>32</v>
      </c>
      <c r="BK73" s="64"/>
      <c r="BL73" s="64"/>
      <c r="BM73" s="64"/>
      <c r="BN73" s="64"/>
      <c r="BO73" s="64"/>
      <c r="BP73" s="64"/>
      <c r="BQ73" s="64"/>
      <c r="BR73" s="64"/>
      <c r="BS73" s="64"/>
      <c r="BT73" s="49">
        <v>0</v>
      </c>
      <c r="BU73" s="52">
        <f t="shared" si="12"/>
        <v>116525.2</v>
      </c>
    </row>
    <row r="74" spans="1:73" ht="25.5">
      <c r="A74" s="47" t="s">
        <v>31</v>
      </c>
      <c r="B74" s="47">
        <v>680200034</v>
      </c>
      <c r="C74" s="48">
        <v>129837</v>
      </c>
      <c r="D74" s="48">
        <v>129837</v>
      </c>
      <c r="E74" s="48">
        <v>129836.25</v>
      </c>
      <c r="F74" s="49">
        <v>129836.25</v>
      </c>
      <c r="G74" s="50">
        <f t="shared" si="11"/>
        <v>-0.75</v>
      </c>
      <c r="H74" s="50"/>
      <c r="I74" s="48">
        <v>4692</v>
      </c>
      <c r="J74" s="48">
        <v>0</v>
      </c>
      <c r="K74" s="48"/>
      <c r="L74" s="48"/>
      <c r="M74" s="48"/>
      <c r="N74" s="48"/>
      <c r="O74" s="64"/>
      <c r="P74" s="64"/>
      <c r="Q74" s="64"/>
      <c r="R74" s="64"/>
      <c r="S74" s="64"/>
      <c r="T74" s="64"/>
      <c r="U74" s="64"/>
      <c r="V74" s="64"/>
      <c r="W74" s="48">
        <v>6088.839999999999</v>
      </c>
      <c r="X74" s="48">
        <v>1448</v>
      </c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48">
        <v>5691.040000000001</v>
      </c>
      <c r="BE74" s="64"/>
      <c r="BF74" s="64"/>
      <c r="BG74" s="64"/>
      <c r="BH74" s="64"/>
      <c r="BI74" s="48"/>
      <c r="BJ74" s="48"/>
      <c r="BK74" s="64"/>
      <c r="BL74" s="64"/>
      <c r="BM74" s="64"/>
      <c r="BN74" s="64"/>
      <c r="BO74" s="64"/>
      <c r="BP74" s="64"/>
      <c r="BQ74" s="64"/>
      <c r="BR74" s="64"/>
      <c r="BS74" s="64"/>
      <c r="BT74" s="49">
        <v>9792</v>
      </c>
      <c r="BU74" s="52">
        <f t="shared" si="12"/>
        <v>157548.13</v>
      </c>
    </row>
    <row r="75" spans="1:73" ht="38.25">
      <c r="A75" s="47" t="s">
        <v>16</v>
      </c>
      <c r="B75" s="47">
        <v>50000025</v>
      </c>
      <c r="C75" s="48">
        <v>117559</v>
      </c>
      <c r="D75" s="48">
        <v>117559</v>
      </c>
      <c r="E75" s="48">
        <v>117558.97</v>
      </c>
      <c r="F75" s="49">
        <v>117558.97</v>
      </c>
      <c r="G75" s="50">
        <f t="shared" si="11"/>
        <v>-0.029999999998835847</v>
      </c>
      <c r="H75" s="50"/>
      <c r="I75" s="48">
        <v>3052</v>
      </c>
      <c r="J75" s="48">
        <v>0</v>
      </c>
      <c r="K75" s="48"/>
      <c r="L75" s="48"/>
      <c r="M75" s="48"/>
      <c r="N75" s="48"/>
      <c r="O75" s="64"/>
      <c r="P75" s="64"/>
      <c r="Q75" s="64"/>
      <c r="R75" s="64"/>
      <c r="S75" s="64"/>
      <c r="T75" s="64"/>
      <c r="U75" s="64"/>
      <c r="V75" s="64"/>
      <c r="W75" s="48"/>
      <c r="X75" s="48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48">
        <v>9255.599999999997</v>
      </c>
      <c r="BE75" s="64"/>
      <c r="BF75" s="64"/>
      <c r="BG75" s="64"/>
      <c r="BH75" s="64"/>
      <c r="BI75" s="48"/>
      <c r="BJ75" s="48"/>
      <c r="BK75" s="64"/>
      <c r="BL75" s="64"/>
      <c r="BM75" s="64"/>
      <c r="BN75" s="64"/>
      <c r="BO75" s="64"/>
      <c r="BP75" s="64"/>
      <c r="BQ75" s="64"/>
      <c r="BR75" s="64"/>
      <c r="BS75" s="64"/>
      <c r="BT75" s="49">
        <v>25136</v>
      </c>
      <c r="BU75" s="52">
        <f t="shared" si="12"/>
        <v>155002.57</v>
      </c>
    </row>
    <row r="76" spans="1:73" ht="12.75">
      <c r="A76" s="47" t="s">
        <v>127</v>
      </c>
      <c r="B76" s="47">
        <v>210077428</v>
      </c>
      <c r="C76" s="48">
        <v>159436</v>
      </c>
      <c r="D76" s="48">
        <v>159436</v>
      </c>
      <c r="E76" s="48">
        <v>159350.17</v>
      </c>
      <c r="F76" s="49">
        <v>159350.16999999998</v>
      </c>
      <c r="G76" s="50">
        <f t="shared" si="11"/>
        <v>-85.8299999999872</v>
      </c>
      <c r="H76" s="50"/>
      <c r="I76" s="48">
        <v>1976</v>
      </c>
      <c r="J76" s="48">
        <v>0</v>
      </c>
      <c r="K76" s="48"/>
      <c r="L76" s="48"/>
      <c r="M76" s="48"/>
      <c r="N76" s="48"/>
      <c r="O76" s="64"/>
      <c r="P76" s="64"/>
      <c r="Q76" s="64"/>
      <c r="R76" s="64"/>
      <c r="S76" s="64"/>
      <c r="T76" s="64"/>
      <c r="U76" s="64"/>
      <c r="V76" s="64"/>
      <c r="W76" s="48"/>
      <c r="X76" s="48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48">
        <v>4231.22</v>
      </c>
      <c r="BE76" s="64"/>
      <c r="BF76" s="64"/>
      <c r="BG76" s="64"/>
      <c r="BH76" s="64"/>
      <c r="BI76" s="48"/>
      <c r="BJ76" s="48"/>
      <c r="BK76" s="64"/>
      <c r="BL76" s="64"/>
      <c r="BM76" s="64"/>
      <c r="BN76" s="64"/>
      <c r="BO76" s="64"/>
      <c r="BP76" s="64"/>
      <c r="BQ76" s="64"/>
      <c r="BR76" s="64"/>
      <c r="BS76" s="64"/>
      <c r="BT76" s="49">
        <v>15144</v>
      </c>
      <c r="BU76" s="52">
        <f t="shared" si="12"/>
        <v>180701.38999999998</v>
      </c>
    </row>
    <row r="77" spans="1:73" ht="25.5">
      <c r="A77" s="47" t="s">
        <v>32</v>
      </c>
      <c r="B77" s="47">
        <v>50000040</v>
      </c>
      <c r="C77" s="48">
        <v>23461</v>
      </c>
      <c r="D77" s="48">
        <v>23461</v>
      </c>
      <c r="E77" s="48">
        <v>23460.86</v>
      </c>
      <c r="F77" s="49">
        <v>23460.86</v>
      </c>
      <c r="G77" s="50"/>
      <c r="H77" s="50">
        <f>E77-D77</f>
        <v>-0.13999999999941792</v>
      </c>
      <c r="I77" s="48">
        <v>636</v>
      </c>
      <c r="J77" s="48">
        <v>0</v>
      </c>
      <c r="K77" s="48"/>
      <c r="L77" s="48"/>
      <c r="M77" s="48"/>
      <c r="N77" s="48"/>
      <c r="O77" s="64"/>
      <c r="P77" s="64"/>
      <c r="Q77" s="64"/>
      <c r="R77" s="64"/>
      <c r="S77" s="64"/>
      <c r="T77" s="64"/>
      <c r="U77" s="64"/>
      <c r="V77" s="64"/>
      <c r="W77" s="48">
        <v>16894.22</v>
      </c>
      <c r="X77" s="48">
        <v>2960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48">
        <v>4331.680000000003</v>
      </c>
      <c r="BE77" s="64"/>
      <c r="BF77" s="64"/>
      <c r="BG77" s="64"/>
      <c r="BH77" s="64"/>
      <c r="BI77" s="48">
        <v>92.9</v>
      </c>
      <c r="BJ77" s="48">
        <v>12</v>
      </c>
      <c r="BK77" s="64"/>
      <c r="BL77" s="64"/>
      <c r="BM77" s="64"/>
      <c r="BN77" s="64"/>
      <c r="BO77" s="64"/>
      <c r="BP77" s="64"/>
      <c r="BQ77" s="64"/>
      <c r="BR77" s="64"/>
      <c r="BS77" s="64"/>
      <c r="BT77" s="49">
        <v>6232</v>
      </c>
      <c r="BU77" s="52">
        <f t="shared" si="12"/>
        <v>54619.66</v>
      </c>
    </row>
    <row r="78" spans="1:73" ht="12.75">
      <c r="A78" s="47" t="s">
        <v>33</v>
      </c>
      <c r="B78" s="47">
        <v>440800011</v>
      </c>
      <c r="C78" s="48">
        <v>24664</v>
      </c>
      <c r="D78" s="48">
        <v>24664</v>
      </c>
      <c r="E78" s="48">
        <v>24663.49</v>
      </c>
      <c r="F78" s="49">
        <v>24663.489999999998</v>
      </c>
      <c r="G78" s="50">
        <f t="shared" si="11"/>
        <v>-0.5099999999983993</v>
      </c>
      <c r="H78" s="50"/>
      <c r="I78" s="48">
        <v>1364</v>
      </c>
      <c r="J78" s="48">
        <v>0</v>
      </c>
      <c r="K78" s="48"/>
      <c r="L78" s="48"/>
      <c r="M78" s="48"/>
      <c r="N78" s="48"/>
      <c r="O78" s="64"/>
      <c r="P78" s="64"/>
      <c r="Q78" s="64"/>
      <c r="R78" s="64"/>
      <c r="S78" s="64"/>
      <c r="T78" s="64"/>
      <c r="U78" s="64"/>
      <c r="V78" s="64"/>
      <c r="W78" s="48">
        <v>975.5600000000001</v>
      </c>
      <c r="X78" s="48">
        <v>232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48">
        <v>2133.38</v>
      </c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49">
        <v>3520</v>
      </c>
      <c r="BU78" s="52">
        <f t="shared" si="12"/>
        <v>32888.43</v>
      </c>
    </row>
    <row r="79" spans="1:73" ht="25.5">
      <c r="A79" s="47" t="s">
        <v>34</v>
      </c>
      <c r="B79" s="47">
        <v>440800002</v>
      </c>
      <c r="C79" s="48">
        <v>24106</v>
      </c>
      <c r="D79" s="48">
        <v>24106</v>
      </c>
      <c r="E79" s="48">
        <v>24105.71</v>
      </c>
      <c r="F79" s="49">
        <v>24105.71</v>
      </c>
      <c r="G79" s="50">
        <f t="shared" si="11"/>
        <v>-0.2900000000008731</v>
      </c>
      <c r="H79" s="50"/>
      <c r="I79" s="48">
        <v>1068</v>
      </c>
      <c r="J79" s="48">
        <v>0</v>
      </c>
      <c r="K79" s="48"/>
      <c r="L79" s="48"/>
      <c r="M79" s="48"/>
      <c r="N79" s="48"/>
      <c r="O79" s="64"/>
      <c r="P79" s="64"/>
      <c r="Q79" s="64"/>
      <c r="R79" s="64"/>
      <c r="S79" s="64"/>
      <c r="T79" s="64"/>
      <c r="U79" s="64"/>
      <c r="V79" s="64"/>
      <c r="W79" s="48"/>
      <c r="X79" s="48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49">
        <v>3358</v>
      </c>
      <c r="BU79" s="52">
        <f t="shared" si="12"/>
        <v>28531.71</v>
      </c>
    </row>
    <row r="80" spans="1:73" ht="25.5">
      <c r="A80" s="47" t="s">
        <v>35</v>
      </c>
      <c r="B80" s="47">
        <v>210000010</v>
      </c>
      <c r="C80" s="48">
        <v>42339</v>
      </c>
      <c r="D80" s="48">
        <v>42339</v>
      </c>
      <c r="E80" s="48">
        <v>42064.11</v>
      </c>
      <c r="F80" s="49">
        <v>42064.11</v>
      </c>
      <c r="G80" s="50">
        <f t="shared" si="11"/>
        <v>-274.8899999999994</v>
      </c>
      <c r="H80" s="50"/>
      <c r="I80" s="48">
        <v>3068</v>
      </c>
      <c r="J80" s="48"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48">
        <v>1172.7800000000002</v>
      </c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49">
        <v>2088</v>
      </c>
      <c r="BU80" s="52">
        <f t="shared" si="12"/>
        <v>48392.89</v>
      </c>
    </row>
    <row r="81" spans="1:73" ht="25.5">
      <c r="A81" s="47" t="s">
        <v>36</v>
      </c>
      <c r="B81" s="47">
        <v>680200001</v>
      </c>
      <c r="C81" s="48">
        <v>89862</v>
      </c>
      <c r="D81" s="48">
        <v>89862</v>
      </c>
      <c r="E81" s="48">
        <v>89861.41</v>
      </c>
      <c r="F81" s="49">
        <v>89861.41</v>
      </c>
      <c r="G81" s="50"/>
      <c r="H81" s="50">
        <f>E81-D81</f>
        <v>-0.5899999999965075</v>
      </c>
      <c r="I81" s="48">
        <v>2672</v>
      </c>
      <c r="J81" s="48">
        <v>0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64"/>
      <c r="AZ81" s="64"/>
      <c r="BA81" s="64"/>
      <c r="BB81" s="64"/>
      <c r="BC81" s="64"/>
      <c r="BD81" s="48">
        <v>6625.66</v>
      </c>
      <c r="BE81" s="64"/>
      <c r="BF81" s="64"/>
      <c r="BG81" s="64"/>
      <c r="BH81" s="64"/>
      <c r="BI81" s="48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49">
        <v>11592</v>
      </c>
      <c r="BU81" s="52">
        <f t="shared" si="12"/>
        <v>110751.07</v>
      </c>
    </row>
    <row r="82" spans="1:73" ht="25.5">
      <c r="A82" s="47" t="s">
        <v>39</v>
      </c>
      <c r="B82" s="47">
        <v>210077424</v>
      </c>
      <c r="C82" s="48">
        <v>14452</v>
      </c>
      <c r="D82" s="48">
        <v>14452</v>
      </c>
      <c r="E82" s="48">
        <v>14451.9</v>
      </c>
      <c r="F82" s="49">
        <v>14451.9</v>
      </c>
      <c r="G82" s="50"/>
      <c r="H82" s="50">
        <f>E82-D82</f>
        <v>-0.1000000000003638</v>
      </c>
      <c r="I82" s="48">
        <v>156</v>
      </c>
      <c r="J82" s="48">
        <v>0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>
        <v>17788.979999999996</v>
      </c>
      <c r="X82" s="48">
        <v>3284</v>
      </c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64"/>
      <c r="AZ82" s="64"/>
      <c r="BA82" s="64"/>
      <c r="BB82" s="64"/>
      <c r="BC82" s="64"/>
      <c r="BD82" s="48"/>
      <c r="BE82" s="64"/>
      <c r="BF82" s="64"/>
      <c r="BG82" s="64"/>
      <c r="BH82" s="64"/>
      <c r="BI82" s="48">
        <v>39.24</v>
      </c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49">
        <v>3896</v>
      </c>
      <c r="BU82" s="52">
        <f t="shared" si="12"/>
        <v>39616.119999999995</v>
      </c>
    </row>
    <row r="83" spans="1:73" ht="12.75">
      <c r="A83" s="47" t="s">
        <v>128</v>
      </c>
      <c r="B83" s="47">
        <v>50000139</v>
      </c>
      <c r="C83" s="48"/>
      <c r="D83" s="48"/>
      <c r="E83" s="48"/>
      <c r="F83" s="49"/>
      <c r="G83" s="50"/>
      <c r="H83" s="50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>
        <v>2938.2799999999997</v>
      </c>
      <c r="AY83" s="64"/>
      <c r="AZ83" s="64"/>
      <c r="BA83" s="64"/>
      <c r="BB83" s="64"/>
      <c r="BC83" s="64"/>
      <c r="BD83" s="48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76"/>
      <c r="BU83" s="52">
        <f t="shared" si="12"/>
        <v>2938.2799999999997</v>
      </c>
    </row>
    <row r="84" spans="1:73" ht="25.5">
      <c r="A84" s="47" t="s">
        <v>92</v>
      </c>
      <c r="B84" s="47">
        <v>50075409</v>
      </c>
      <c r="C84" s="48"/>
      <c r="D84" s="48"/>
      <c r="E84" s="48"/>
      <c r="F84" s="49"/>
      <c r="G84" s="50"/>
      <c r="H84" s="50"/>
      <c r="I84" s="64"/>
      <c r="J84" s="65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48">
        <v>160.17</v>
      </c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76"/>
      <c r="BU84" s="52">
        <f t="shared" si="12"/>
        <v>160.17</v>
      </c>
    </row>
    <row r="85" spans="1:73" ht="25.5">
      <c r="A85" s="47" t="s">
        <v>93</v>
      </c>
      <c r="B85" s="47">
        <v>440200007</v>
      </c>
      <c r="C85" s="48"/>
      <c r="D85" s="48"/>
      <c r="E85" s="48"/>
      <c r="F85" s="49"/>
      <c r="G85" s="50"/>
      <c r="H85" s="50"/>
      <c r="I85" s="64"/>
      <c r="J85" s="65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48">
        <v>98.13000000000004</v>
      </c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76"/>
      <c r="BU85" s="52">
        <f t="shared" si="12"/>
        <v>98.13000000000004</v>
      </c>
    </row>
    <row r="86" spans="1:73" ht="38.25">
      <c r="A86" s="47" t="s">
        <v>94</v>
      </c>
      <c r="B86" s="47">
        <v>50075410</v>
      </c>
      <c r="C86" s="48"/>
      <c r="D86" s="48"/>
      <c r="E86" s="48"/>
      <c r="F86" s="49"/>
      <c r="G86" s="50"/>
      <c r="H86" s="50"/>
      <c r="I86" s="64"/>
      <c r="J86" s="65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48">
        <v>1433.6999999999998</v>
      </c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52">
        <f t="shared" si="12"/>
        <v>1433.6999999999998</v>
      </c>
    </row>
    <row r="87" spans="1:73" ht="12.75">
      <c r="A87" s="47" t="s">
        <v>100</v>
      </c>
      <c r="B87" s="47">
        <v>600200035</v>
      </c>
      <c r="C87" s="48"/>
      <c r="D87" s="48"/>
      <c r="E87" s="48"/>
      <c r="F87" s="49"/>
      <c r="G87" s="50"/>
      <c r="H87" s="50"/>
      <c r="I87" s="64"/>
      <c r="J87" s="65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48">
        <v>466.65</v>
      </c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52">
        <f t="shared" si="12"/>
        <v>466.65</v>
      </c>
    </row>
    <row r="88" spans="1:73" ht="12.75">
      <c r="A88" s="47" t="s">
        <v>95</v>
      </c>
      <c r="B88" s="47">
        <v>760200029</v>
      </c>
      <c r="C88" s="48"/>
      <c r="D88" s="48"/>
      <c r="E88" s="48"/>
      <c r="F88" s="49"/>
      <c r="G88" s="50"/>
      <c r="H88" s="50"/>
      <c r="I88" s="64"/>
      <c r="J88" s="65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48">
        <v>1492.32</v>
      </c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52">
        <f t="shared" si="12"/>
        <v>1492.32</v>
      </c>
    </row>
    <row r="89" spans="1:73" ht="12.75">
      <c r="A89" s="66" t="s">
        <v>129</v>
      </c>
      <c r="B89" s="47">
        <v>210000042</v>
      </c>
      <c r="C89" s="48"/>
      <c r="D89" s="48"/>
      <c r="E89" s="48"/>
      <c r="F89" s="48"/>
      <c r="G89" s="50"/>
      <c r="H89" s="50"/>
      <c r="I89" s="64"/>
      <c r="J89" s="65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48">
        <v>6267.749999999999</v>
      </c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52">
        <f t="shared" si="12"/>
        <v>6267.749999999999</v>
      </c>
    </row>
    <row r="90" spans="1:73" ht="12.75">
      <c r="A90" s="84" t="s">
        <v>5</v>
      </c>
      <c r="B90" s="84"/>
      <c r="C90" s="85">
        <f>C10+C19+C37</f>
        <v>26796574</v>
      </c>
      <c r="D90" s="85">
        <f aca="true" t="shared" si="13" ref="D90:AH90">D10+D19+D37</f>
        <v>26796574</v>
      </c>
      <c r="E90" s="85">
        <f t="shared" si="13"/>
        <v>26795295.45</v>
      </c>
      <c r="F90" s="85">
        <f t="shared" si="13"/>
        <v>26794701.85</v>
      </c>
      <c r="G90" s="85">
        <f t="shared" si="13"/>
        <v>-1242.7099999999173</v>
      </c>
      <c r="H90" s="85">
        <f t="shared" si="13"/>
        <v>-37.26999999990562</v>
      </c>
      <c r="I90" s="85">
        <f t="shared" si="13"/>
        <v>974298</v>
      </c>
      <c r="J90" s="85">
        <f t="shared" si="13"/>
        <v>28</v>
      </c>
      <c r="K90" s="85">
        <f>K10+K19+K37</f>
        <v>2435259.52</v>
      </c>
      <c r="L90" s="85">
        <f t="shared" si="13"/>
        <v>134466</v>
      </c>
      <c r="M90" s="85">
        <f t="shared" si="13"/>
        <v>158725</v>
      </c>
      <c r="N90" s="85">
        <f t="shared" si="13"/>
        <v>144707.85</v>
      </c>
      <c r="O90" s="85">
        <f t="shared" si="13"/>
        <v>0</v>
      </c>
      <c r="P90" s="85">
        <f t="shared" si="13"/>
        <v>0</v>
      </c>
      <c r="Q90" s="85">
        <f t="shared" si="13"/>
        <v>1214028.72</v>
      </c>
      <c r="R90" s="85">
        <f t="shared" si="13"/>
        <v>52626</v>
      </c>
      <c r="S90" s="85">
        <f t="shared" si="13"/>
        <v>0</v>
      </c>
      <c r="T90" s="85">
        <f t="shared" si="13"/>
        <v>0</v>
      </c>
      <c r="U90" s="85">
        <f t="shared" si="13"/>
        <v>189.05</v>
      </c>
      <c r="V90" s="85">
        <f t="shared" si="13"/>
        <v>20</v>
      </c>
      <c r="W90" s="85">
        <f>W10+W19+W37</f>
        <v>961002.0699999998</v>
      </c>
      <c r="X90" s="85">
        <f t="shared" si="13"/>
        <v>128810</v>
      </c>
      <c r="Y90" s="85">
        <f t="shared" si="13"/>
        <v>1149.75</v>
      </c>
      <c r="Z90" s="85">
        <f t="shared" si="13"/>
        <v>20</v>
      </c>
      <c r="AA90" s="85">
        <f t="shared" si="13"/>
        <v>42809.229999999996</v>
      </c>
      <c r="AB90" s="85">
        <f t="shared" si="13"/>
        <v>978</v>
      </c>
      <c r="AC90" s="85">
        <f t="shared" si="13"/>
        <v>0</v>
      </c>
      <c r="AD90" s="85">
        <f t="shared" si="13"/>
        <v>0</v>
      </c>
      <c r="AE90" s="85">
        <f t="shared" si="13"/>
        <v>233802.02</v>
      </c>
      <c r="AF90" s="85">
        <f t="shared" si="13"/>
        <v>1930</v>
      </c>
      <c r="AG90" s="85">
        <f t="shared" si="13"/>
        <v>41684.53000000001</v>
      </c>
      <c r="AH90" s="85">
        <f t="shared" si="13"/>
        <v>1108</v>
      </c>
      <c r="AI90" s="85">
        <f aca="true" t="shared" si="14" ref="AI90:BU90">AI10+AI19+AI37</f>
        <v>299204.28</v>
      </c>
      <c r="AJ90" s="85">
        <f t="shared" si="14"/>
        <v>3088</v>
      </c>
      <c r="AK90" s="85">
        <f t="shared" si="14"/>
        <v>0</v>
      </c>
      <c r="AL90" s="85">
        <f t="shared" si="14"/>
        <v>0</v>
      </c>
      <c r="AM90" s="85">
        <f t="shared" si="14"/>
        <v>0</v>
      </c>
      <c r="AN90" s="85">
        <f t="shared" si="14"/>
        <v>0</v>
      </c>
      <c r="AO90" s="85">
        <f t="shared" si="14"/>
        <v>83759.25999999998</v>
      </c>
      <c r="AP90" s="85">
        <f t="shared" si="14"/>
        <v>96</v>
      </c>
      <c r="AQ90" s="85">
        <f t="shared" si="14"/>
        <v>89922.75</v>
      </c>
      <c r="AR90" s="85">
        <f t="shared" si="14"/>
        <v>707</v>
      </c>
      <c r="AS90" s="85">
        <f t="shared" si="14"/>
        <v>42462.409999999996</v>
      </c>
      <c r="AT90" s="85">
        <f t="shared" si="14"/>
        <v>177513.22999999998</v>
      </c>
      <c r="AU90" s="85">
        <f t="shared" si="14"/>
        <v>20349.86</v>
      </c>
      <c r="AV90" s="85">
        <f t="shared" si="14"/>
        <v>324.45</v>
      </c>
      <c r="AW90" s="85">
        <f t="shared" si="14"/>
        <v>0</v>
      </c>
      <c r="AX90" s="85">
        <f t="shared" si="14"/>
        <v>70265.41999999998</v>
      </c>
      <c r="AY90" s="85">
        <f t="shared" si="14"/>
        <v>0</v>
      </c>
      <c r="AZ90" s="85">
        <f t="shared" si="14"/>
        <v>2900.2799999999997</v>
      </c>
      <c r="BA90" s="85">
        <f t="shared" si="14"/>
        <v>0</v>
      </c>
      <c r="BB90" s="85">
        <f t="shared" si="14"/>
        <v>98793.70000000001</v>
      </c>
      <c r="BC90" s="85">
        <f t="shared" si="14"/>
        <v>10189</v>
      </c>
      <c r="BD90" s="85">
        <f t="shared" si="14"/>
        <v>1717180.8700000003</v>
      </c>
      <c r="BE90" s="85">
        <f t="shared" si="14"/>
        <v>0</v>
      </c>
      <c r="BF90" s="85">
        <f t="shared" si="14"/>
        <v>6151.5</v>
      </c>
      <c r="BG90" s="85">
        <f t="shared" si="14"/>
        <v>0</v>
      </c>
      <c r="BH90" s="85">
        <f t="shared" si="14"/>
        <v>0</v>
      </c>
      <c r="BI90" s="85">
        <f t="shared" si="14"/>
        <v>16333.86</v>
      </c>
      <c r="BJ90" s="85">
        <f t="shared" si="14"/>
        <v>2986</v>
      </c>
      <c r="BK90" s="85">
        <f t="shared" si="14"/>
        <v>4232.95</v>
      </c>
      <c r="BL90" s="85">
        <f t="shared" si="14"/>
        <v>668.78</v>
      </c>
      <c r="BM90" s="85">
        <f t="shared" si="14"/>
        <v>34</v>
      </c>
      <c r="BN90" s="85">
        <f t="shared" si="14"/>
        <v>14692.28</v>
      </c>
      <c r="BO90" s="85">
        <f t="shared" si="14"/>
        <v>2201</v>
      </c>
      <c r="BP90" s="85">
        <f t="shared" si="14"/>
        <v>591.8199999999999</v>
      </c>
      <c r="BQ90" s="85">
        <f t="shared" si="14"/>
        <v>204</v>
      </c>
      <c r="BR90" s="85">
        <f t="shared" si="14"/>
        <v>7.8</v>
      </c>
      <c r="BS90" s="85">
        <f t="shared" si="14"/>
        <v>0</v>
      </c>
      <c r="BT90" s="85">
        <f t="shared" si="14"/>
        <v>2286405</v>
      </c>
      <c r="BU90" s="85">
        <f t="shared" si="14"/>
        <v>37980390.09</v>
      </c>
    </row>
  </sheetData>
  <sheetProtection/>
  <mergeCells count="46">
    <mergeCell ref="BR6:BS7"/>
    <mergeCell ref="H7:H8"/>
    <mergeCell ref="AK6:AL7"/>
    <mergeCell ref="AM6:AN7"/>
    <mergeCell ref="S6:T7"/>
    <mergeCell ref="U6:V7"/>
    <mergeCell ref="W6:X7"/>
    <mergeCell ref="Y6:Z7"/>
    <mergeCell ref="AA6:AB7"/>
    <mergeCell ref="AC6:AD7"/>
    <mergeCell ref="BI6:BJ7"/>
    <mergeCell ref="BK6:BK8"/>
    <mergeCell ref="A2:Q2"/>
    <mergeCell ref="A6:B8"/>
    <mergeCell ref="C6:J6"/>
    <mergeCell ref="K6:N7"/>
    <mergeCell ref="O6:P7"/>
    <mergeCell ref="Q6:R7"/>
    <mergeCell ref="I7:J7"/>
    <mergeCell ref="G7:G8"/>
    <mergeCell ref="AS6:AS8"/>
    <mergeCell ref="AT6:AT8"/>
    <mergeCell ref="AO7:AP7"/>
    <mergeCell ref="AQ7:AR7"/>
    <mergeCell ref="AE6:AF7"/>
    <mergeCell ref="AG6:AH7"/>
    <mergeCell ref="BT6:BT8"/>
    <mergeCell ref="AX6:AY7"/>
    <mergeCell ref="AZ6:BA7"/>
    <mergeCell ref="BB6:BC7"/>
    <mergeCell ref="BD6:BE7"/>
    <mergeCell ref="BU6:BU8"/>
    <mergeCell ref="BL6:BM7"/>
    <mergeCell ref="BP6:BQ7"/>
    <mergeCell ref="BF6:BF8"/>
    <mergeCell ref="BG6:BH7"/>
    <mergeCell ref="A9:B9"/>
    <mergeCell ref="C7:C8"/>
    <mergeCell ref="D7:D8"/>
    <mergeCell ref="E7:E8"/>
    <mergeCell ref="F7:F8"/>
    <mergeCell ref="BN6:BO7"/>
    <mergeCell ref="AU6:AU8"/>
    <mergeCell ref="AV6:AW7"/>
    <mergeCell ref="AI6:AJ7"/>
    <mergeCell ref="AO6:AR6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2023-04-04T11:41:55Z</cp:lastPrinted>
  <dcterms:created xsi:type="dcterms:W3CDTF">2006-03-14T12:21:32Z</dcterms:created>
  <dcterms:modified xsi:type="dcterms:W3CDTF">2023-04-04T11:41:59Z</dcterms:modified>
  <cp:category/>
  <cp:version/>
  <cp:contentType/>
  <cp:contentStatus/>
</cp:coreProperties>
</file>