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3_12mēn\"/>
    </mc:Choice>
  </mc:AlternateContent>
  <xr:revisionPtr revIDLastSave="0" documentId="13_ncr:1_{ECFC2F29-A741-4173-A620-1463443000F5}" xr6:coauthVersionLast="47" xr6:coauthVersionMax="47" xr10:uidLastSave="{00000000-0000-0000-0000-000000000000}"/>
  <bookViews>
    <workbookView xWindow="-120" yWindow="-120" windowWidth="28215" windowHeight="15990" tabRatio="822" xr2:uid="{00000000-000D-0000-FFFF-FFFF00000000}"/>
  </bookViews>
  <sheets>
    <sheet name="12" sheetId="243" r:id="rId1"/>
  </sheets>
  <definedNames>
    <definedName name="_xlnm.Print_Area" localSheetId="0">'12'!$A$1:$H$113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243" l="1"/>
  <c r="H58" i="243"/>
  <c r="F58" i="243"/>
  <c r="G67" i="243"/>
  <c r="G66" i="243"/>
  <c r="G65" i="243"/>
  <c r="G61" i="243"/>
  <c r="G59" i="243" s="1"/>
  <c r="G58" i="243"/>
  <c r="D57" i="243"/>
  <c r="E65" i="243"/>
  <c r="E66" i="243"/>
  <c r="E58" i="243"/>
  <c r="E61" i="243"/>
  <c r="E67" i="243"/>
  <c r="H57" i="243" l="1"/>
  <c r="H54" i="243" s="1"/>
  <c r="G57" i="243"/>
  <c r="G56" i="243" l="1"/>
  <c r="G54" i="243" s="1"/>
  <c r="E56" i="243"/>
  <c r="D81" i="243" l="1"/>
  <c r="D54" i="243" s="1"/>
  <c r="C81" i="243"/>
  <c r="E31" i="243" l="1"/>
  <c r="G24" i="243"/>
  <c r="E24" i="243"/>
  <c r="E11" i="243"/>
  <c r="E8" i="243" l="1"/>
  <c r="D36" i="243"/>
  <c r="D37" i="243"/>
  <c r="D31" i="243"/>
  <c r="D35" i="243" l="1"/>
  <c r="D8" i="243" s="1"/>
  <c r="G51" i="243" l="1"/>
  <c r="E51" i="243"/>
  <c r="C44" i="243"/>
  <c r="C55" i="243" l="1"/>
  <c r="F59" i="243" l="1"/>
  <c r="F57" i="243" s="1"/>
  <c r="F54" i="243" s="1"/>
  <c r="E59" i="243"/>
  <c r="E57" i="243" s="1"/>
  <c r="E54" i="243" s="1"/>
  <c r="C57" i="243"/>
  <c r="C54" i="243" s="1"/>
  <c r="G44" i="243"/>
  <c r="E44" i="243"/>
  <c r="D44" i="243"/>
  <c r="C37" i="243"/>
  <c r="C36" i="243"/>
  <c r="H31" i="243"/>
  <c r="H8" i="243" s="1"/>
  <c r="G31" i="243"/>
  <c r="G8" i="243" s="1"/>
  <c r="F31" i="243"/>
  <c r="F8" i="243" s="1"/>
  <c r="C31" i="243"/>
  <c r="C35" i="243" l="1"/>
  <c r="C8" i="24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Gunita Nadziņa</author>
  </authors>
  <commentList>
    <comment ref="B41" authorId="0" shapeId="0" xr:uid="{40EDE8D0-25FD-4FF1-B82C-F69B58AAEE96}">
      <text>
        <r>
          <rPr>
            <b/>
            <sz val="9"/>
            <color indexed="81"/>
            <rFont val="Tahoma"/>
            <family val="2"/>
            <charset val="186"/>
          </rPr>
          <t>Gunita Nadziņa:</t>
        </r>
        <r>
          <rPr>
            <sz val="9"/>
            <color indexed="81"/>
            <rFont val="Tahoma"/>
            <family val="2"/>
            <charset val="186"/>
          </rPr>
          <t xml:space="preserve">
apzvanīšana, kas paliek kontā</t>
        </r>
      </text>
    </comment>
    <comment ref="C44" authorId="0" shapeId="0" xr:uid="{C94B06C8-58E2-4CC3-89D7-783CA951FE97}">
      <text>
        <r>
          <rPr>
            <b/>
            <sz val="9"/>
            <color indexed="81"/>
            <rFont val="Tahoma"/>
            <family val="2"/>
            <charset val="186"/>
          </rPr>
          <t>Gunita Nadziņa:</t>
        </r>
        <r>
          <rPr>
            <sz val="9"/>
            <color indexed="81"/>
            <rFont val="Tahoma"/>
            <family val="2"/>
            <charset val="186"/>
          </rPr>
          <t xml:space="preserve">
budžets 58 129 379</t>
        </r>
      </text>
    </comment>
  </commentList>
</comments>
</file>

<file path=xl/sharedStrings.xml><?xml version="1.0" encoding="utf-8"?>
<sst xmlns="http://schemas.openxmlformats.org/spreadsheetml/2006/main" count="309" uniqueCount="209">
  <si>
    <t>x</t>
  </si>
  <si>
    <t>Epizodes un manipulācijas</t>
  </si>
  <si>
    <t>Nieru aizstājējterapija dienas stacionārā (AP101)</t>
  </si>
  <si>
    <t>Augsta riska bērnu profilakse pret sezonālo saslimšanu ar respiratori sincitiālo vīrusu (AP47)</t>
  </si>
  <si>
    <t>Priekšlaicīgi dzimušo bērnu profilakse (AP54)</t>
  </si>
  <si>
    <t>Prognozējamā invaliditāte un novēršamās invaliditātes ārstu konsīlijs (AP44)</t>
  </si>
  <si>
    <t>Mammogrāfija (AP07)</t>
  </si>
  <si>
    <t>Medicīniskā apaugļošana (AP43)</t>
  </si>
  <si>
    <t>Ļaundabīgo audzēju sekundārie diagnostiskie izmeklējumi (AP58)</t>
  </si>
  <si>
    <t>Pacientu izmeklēšana pirms un pēc aknu transplantācijas (AP63)</t>
  </si>
  <si>
    <t>Pozitronu emisijas tomogrāfijas/datortomogrāfijas (PET/DT) izmeklējumi (AP67)</t>
  </si>
  <si>
    <t>Skābekļa terapija (AP93)</t>
  </si>
  <si>
    <t>Psihologa/psihoterapeita pakalpojumi (AP87)</t>
  </si>
  <si>
    <t>Patvēruma meklētājiem sniegtie pakalpojumi, saskaņā ar valdības apstiprināto rīcības plānu (AP57)</t>
  </si>
  <si>
    <t>Valsts kompensētais pacienta līdzmaksājums</t>
  </si>
  <si>
    <t>N.p.k.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</si>
  <si>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</si>
  <si>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</si>
  <si>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</si>
  <si>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</si>
  <si>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</si>
  <si>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</si>
  <si>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</si>
  <si>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</si>
  <si>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</si>
  <si>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</si>
  <si>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</si>
  <si>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</si>
  <si>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</si>
  <si>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</si>
  <si>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</si>
  <si>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</si>
  <si>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</si>
  <si>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</si>
  <si>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</si>
  <si>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</si>
  <si>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</si>
  <si>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</si>
  <si>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</si>
  <si>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</si>
  <si>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</si>
  <si>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</si>
  <si>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</si>
  <si>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</si>
  <si>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</si>
  <si>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</si>
  <si>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</si>
  <si>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</si>
  <si>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</si>
  <si>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</si>
  <si>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</si>
  <si>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</si>
  <si>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</si>
  <si>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 xml:space="preserve">Pārskats par ambulatorai veselības aprūpei plānotiem līdzekļiem, noslēgtiem līgumiem un faktisko izpildi </t>
  </si>
  <si>
    <t>Maksājums</t>
  </si>
  <si>
    <t>Plānotais līdzekļu apjoms</t>
  </si>
  <si>
    <t>Noslēgto līgumu apjoms</t>
  </si>
  <si>
    <t>Pakalpojumu apmaksas faktiskā izpilde</t>
  </si>
  <si>
    <t xml:space="preserve">Valsts kompensētais pacienta līdzmaksājums </t>
  </si>
  <si>
    <t xml:space="preserve">1. Primārās ambulatorās veselības aprūpes (PVA) nodrošināšana </t>
  </si>
  <si>
    <t xml:space="preserve">1.1. </t>
  </si>
  <si>
    <t>PVA ārstu kapitācijas nauda</t>
  </si>
  <si>
    <t>Nereģistrēto pacientu ambulatorās aprūpes pakalpojumu apmaksa</t>
  </si>
  <si>
    <t>Ģimenes ārsta kontrolēto ambulatoro laboratorisko pakalpojumu samaksai paredzēto līdzekļu atlikuma izmaksa</t>
  </si>
  <si>
    <t>Ikmēneša fiksētais maksājums ģimenes ārstu praksei</t>
  </si>
  <si>
    <t>PVA ārstu fiksētās piemaksas:</t>
  </si>
  <si>
    <t>par ģimenes ārsta prakses otro un katru nākamo pieņemšanas vietu</t>
  </si>
  <si>
    <t>par prakses darbības nodrošināšanu lauku teritorijā</t>
  </si>
  <si>
    <t>par reģistrēto pacientu vecuma struktūras atbilstību ģimenes ārsta prakses tipam</t>
  </si>
  <si>
    <t>par hronisko slimnieku aprūpi</t>
  </si>
  <si>
    <t>Apmaksājamās manipulācijas</t>
  </si>
  <si>
    <t>Ģimenes ārsta praksei paredzētā māsas un ārsta palīga darbības nodrošināšanas maksājums</t>
  </si>
  <si>
    <t>Maksājums jaunvērtām ģimenes ārstu praksēm</t>
  </si>
  <si>
    <t>Fiksētais maksājums dežūrārstu kabinetiem</t>
  </si>
  <si>
    <t>Vecmātes kabinetiem paredzētais finanšu apjoms</t>
  </si>
  <si>
    <t>Maksājums par PVA pakalpojumu nodrošināšanu (ārstu palīgi sertificētos feldšerpunktos)</t>
  </si>
  <si>
    <t>Zobārstniecība</t>
  </si>
  <si>
    <t>Veselības aprūpes pakalpojumi mājās pacientiem ar smagām slimībām</t>
  </si>
  <si>
    <t>APPK03 rēķini - kvotētā daļa (ārsta palīga (feldšera) vai māsas pacienta veselības aprūpe mājās, rehabilitācijas speciālista pacienta veselības aprūpe mājās)</t>
  </si>
  <si>
    <t>Zarnu vēža skrīnings (FIT tests)</t>
  </si>
  <si>
    <t>Ģimenes ārstu sasniegto skrīninga atsaucības rādītāju maksājums:</t>
  </si>
  <si>
    <t>dzemdes kakla skrīnings un krūts vēža skrīnings</t>
  </si>
  <si>
    <t>prostatas vēža skrīnings un zarnu vēža skrīnings</t>
  </si>
  <si>
    <t>Iegrāmatoti iepriekšējā perioda rēķini</t>
  </si>
  <si>
    <t>Laboratoriskie izmeklējumi</t>
  </si>
  <si>
    <t xml:space="preserve">Histoloģiskie izmeklējumi </t>
  </si>
  <si>
    <t>Mutāciju noteikšana audzēju šūnās</t>
  </si>
  <si>
    <t>Reto slimību diagnostikas pieejamībai</t>
  </si>
  <si>
    <t>References laboratorija</t>
  </si>
  <si>
    <t>Fiksētais maksājums ārstu speciālistu kabinietiem un struktūrvienībām</t>
  </si>
  <si>
    <t>Profilaktiskie izmeklējumi, t.sk.</t>
  </si>
  <si>
    <t>3.3.1.</t>
  </si>
  <si>
    <t>Profilaktisko apskašu programma</t>
  </si>
  <si>
    <t>3.3.2.</t>
  </si>
  <si>
    <t>Skrīningizmeklējumu programma, tai skaitā:</t>
  </si>
  <si>
    <t>3.3.2.1.</t>
  </si>
  <si>
    <t>krūts vēža skrīnings</t>
  </si>
  <si>
    <t>3.3.2.2.</t>
  </si>
  <si>
    <t>dzemdes kakla vēža skrīnings</t>
  </si>
  <si>
    <t>3.3.2.3.</t>
  </si>
  <si>
    <t xml:space="preserve">šķidruma citoloģijas izmeklējums </t>
  </si>
  <si>
    <t>3.3.2.4.</t>
  </si>
  <si>
    <t>prostatas vēža skrīnings</t>
  </si>
  <si>
    <t>3.3.3.</t>
  </si>
  <si>
    <t>Cukura diabēta skrīningizmeklējumi (AP76)</t>
  </si>
  <si>
    <t>3.3.4.</t>
  </si>
  <si>
    <t>3.3.5.</t>
  </si>
  <si>
    <t>3.3.6.</t>
  </si>
  <si>
    <t>Profilaktiskie izmeklējumi sirds un asinsvadu slimību riska noteikšanai (AP64, AP65)</t>
  </si>
  <si>
    <t>Pēcprofilakses izmeklējumi</t>
  </si>
  <si>
    <t>Ļaundabīgo audzēju primārie diagnostiskie izmeklējumi (AP55)</t>
  </si>
  <si>
    <t>Speciālistu konsultācijas konstatētas atradnes gadījumā (AP56)</t>
  </si>
  <si>
    <t>3.14.</t>
  </si>
  <si>
    <t>3.15.</t>
  </si>
  <si>
    <t>3.16.</t>
  </si>
  <si>
    <t>3.17.</t>
  </si>
  <si>
    <t>3.18.</t>
  </si>
  <si>
    <t>3.19.</t>
  </si>
  <si>
    <t>3.21.</t>
  </si>
  <si>
    <t>3.23.</t>
  </si>
  <si>
    <t>3.24.</t>
  </si>
  <si>
    <t>3.25.</t>
  </si>
  <si>
    <t>3.26.</t>
  </si>
  <si>
    <t>3.27.</t>
  </si>
  <si>
    <t>Mātes piena bankas darbības nodrošināšana</t>
  </si>
  <si>
    <t>3.28.</t>
  </si>
  <si>
    <t>3.29.</t>
  </si>
  <si>
    <t>3.30.</t>
  </si>
  <si>
    <t>Maksājums par pacientam savlaicīgi atklātu vēzi 1. vai 2.stadijā</t>
  </si>
  <si>
    <t xml:space="preserve">Ģimenes ārsta praksei papildus darbinieku nodrošināšanai 2023.gada janvārī </t>
  </si>
  <si>
    <t xml:space="preserve">Ģimenes ārstu gada darbības novērtējuma maksājums </t>
  </si>
  <si>
    <t>1.9.1.</t>
  </si>
  <si>
    <t>1.9.2.</t>
  </si>
  <si>
    <t>1.9.3.</t>
  </si>
  <si>
    <t>1.9.4.</t>
  </si>
  <si>
    <t>3.31.</t>
  </si>
  <si>
    <t>Psihoemocionālā atbalsta konsultatīvā tālruņa līnijas nodrošināšana pusaudžiem (SIA BPRS)</t>
  </si>
  <si>
    <t>Vienota psihoemocionālā atbalsta tālruņa līnijas izveide COVID-19 pandēmijas skarto personu psiholoģiskam un konsultatīvam atbalstam (b-ba Skalbes)</t>
  </si>
  <si>
    <t xml:space="preserve">ADOS - Par metodisko vadību bērnu un jauniešu psihiskās veselības jomā (autisma diagnostikas un agrīnās intervences klīniski metodiskās vadības nodrošināšana  </t>
  </si>
  <si>
    <t>Transporta izmaksas paliatīvās aprūpes darbiniekieku izsaukumiem pacientu dzīvesvietā</t>
  </si>
  <si>
    <t>3. Sekundārās ambulatorās veselības aprūpes pakalpojumu apmaksa (SAVA)</t>
  </si>
  <si>
    <r>
      <t xml:space="preserve">Pakalpojumu apmaksas faktiskā izpilde </t>
    </r>
    <r>
      <rPr>
        <b/>
        <u/>
        <sz val="11"/>
        <rFont val="Calibri"/>
        <family val="2"/>
        <charset val="186"/>
        <scheme val="minor"/>
      </rPr>
      <t>līguma ietvaros</t>
    </r>
  </si>
  <si>
    <r>
      <t xml:space="preserve">Valsts kompensētais pacienta līdzmaksājums </t>
    </r>
    <r>
      <rPr>
        <b/>
        <u/>
        <sz val="11"/>
        <rFont val="Calibri"/>
        <family val="2"/>
        <charset val="186"/>
        <scheme val="minor"/>
      </rPr>
      <t>līguma ietvaros</t>
    </r>
  </si>
  <si>
    <t>AP13 - nekvotētā daļa (Rehabilitologa mājas vizītes pie pacientiem, kuri saņem rehabiltācijas speciālista veselības aprūpi mājās,mājas aprūpes pakalpojumi pacientiem, kam nepieciešama mākslīgā plaušu ventilācija, skābekļa terapijas nodrošināšana bērniem mājas aprūpes ietvaros)</t>
  </si>
  <si>
    <t>Nodrošināti paliatīvās aprūpes pakalpojumi mājās (PP)</t>
  </si>
  <si>
    <t>1.21.</t>
  </si>
  <si>
    <t>1.22.</t>
  </si>
  <si>
    <t>1.18.1.</t>
  </si>
  <si>
    <t>1.18.2.</t>
  </si>
  <si>
    <t>1.20.1.</t>
  </si>
  <si>
    <t>1.20.2.</t>
  </si>
  <si>
    <t>1.23.</t>
  </si>
  <si>
    <t>t.sk.Ukrainas iedzīvotājiem saistībā ar militāro konfliktu (LNG)</t>
  </si>
  <si>
    <t>Fiksētais maksājums ģimenes ārsta praksei par IAL izmantošanu pacientu aprūpē (LNG)</t>
  </si>
  <si>
    <t>Veiktās manipulācijas saistībā ar  Covid-19 uzliesmojumu un tā seku novēršanu (vakcinācija, attālinātās konsultācijas utt.) LNG</t>
  </si>
  <si>
    <t>HLA noteikšana transplantācijas pakalpojumiem</t>
  </si>
  <si>
    <t>Laboratoriskie izmeklējumi pacientiem ar ļaundabīgo audzēju</t>
  </si>
  <si>
    <t>2.6.</t>
  </si>
  <si>
    <t>2.7.</t>
  </si>
  <si>
    <t>jaundzimušo skrīningam mājdzemdībās dzimušajiem bērniem, kā arī jaundzimušajiem, kuriem jāveic atkārtots skrīnings (AP72,AP73)</t>
  </si>
  <si>
    <t>3.32.</t>
  </si>
  <si>
    <t xml:space="preserve">Starptautiskie un starpvalstu norēķini </t>
  </si>
  <si>
    <t>Pērtiķu baku diagnostika un vakcinācija (AP130)</t>
  </si>
  <si>
    <t>3.20.</t>
  </si>
  <si>
    <t>3.22.</t>
  </si>
  <si>
    <t>Ambulatorie pakalpojumi Ukrainas iedzīvotājiem saistībā ar militāro konfliktu (AP125)</t>
  </si>
  <si>
    <t>IAL izmantošanu uzņemšanas nodaļā (LNG)</t>
  </si>
  <si>
    <t>Adrenalīna autoinjektoru iegāde</t>
  </si>
  <si>
    <t xml:space="preserve">Tehnisko aprīkojumu iegādei BKUS un Rīgas psihiatrijas un narkoloģijas centram </t>
  </si>
  <si>
    <t>Neatliekamu un prioritāru pasākumu finansēšanai 2023.gadā (11.08.2023.FM rīk.nr.258)</t>
  </si>
  <si>
    <t>Ieturējumi</t>
  </si>
  <si>
    <t>Izdevumu segšanai par zobārstniecības pakalpojumiem bērniem līdz 18 gadu vecumam (LNG)</t>
  </si>
  <si>
    <t>1.24.</t>
  </si>
  <si>
    <t>1.25.</t>
  </si>
  <si>
    <t>3.33.</t>
  </si>
  <si>
    <t>3.34.</t>
  </si>
  <si>
    <t>3.35.</t>
  </si>
  <si>
    <t>3.36.</t>
  </si>
  <si>
    <t>3.37.</t>
  </si>
  <si>
    <t>3.38.</t>
  </si>
  <si>
    <t>3.39.</t>
  </si>
  <si>
    <t>3.40.</t>
  </si>
  <si>
    <t>3.41.</t>
  </si>
  <si>
    <t>3.42.</t>
  </si>
  <si>
    <t>3.43.</t>
  </si>
  <si>
    <t>3.44.</t>
  </si>
  <si>
    <t>3.45.</t>
  </si>
  <si>
    <t>3.46.</t>
  </si>
  <si>
    <t>3.47.</t>
  </si>
  <si>
    <t>Izmeklējumi nāves gadījumā, kas cēloniski iespējami saistīta ar COVID-19 vakcināciju (AP94)</t>
  </si>
  <si>
    <t>SARS-CoV-2 antigēna noteikšana (AP86)</t>
  </si>
  <si>
    <t>Rehabilitācija dienas stacionārā pieaugušajiem, kas pārslimojuši Covid-19 (AP91)</t>
  </si>
  <si>
    <t>Rehabilitācija dienas stacionārā bērniem, kas pārslimojuši Covid-19 (AP92)</t>
  </si>
  <si>
    <t>Rehabilitācija ambulatori pieaugušajiem, kas pārslimojuši Covid-19 (AP90)</t>
  </si>
  <si>
    <t>Rehabilitācija ambulatori bērniem, kas pārslimojuši Covid-19 (AP89)</t>
  </si>
  <si>
    <t>Pārējie pakalpojumi, kas tiek finansēti no līdzekļiem neparedzētiem gadījumiem (AP124)</t>
  </si>
  <si>
    <t>Laboratoriskie izmeklējumi Ukrainas iedzīvotājiem saistībā ar militāro konfliktu (AP126)</t>
  </si>
  <si>
    <t>Izmeklējumi Ukrainas iedzīvotājiem saistībā ar militāro konfliktu (AP128)</t>
  </si>
  <si>
    <t>Dinamiskā novērošana pacientiem, kas pārslimojuši Covid-19 (AP131)</t>
  </si>
  <si>
    <t>Dienas stacionāra pakalpojumi Ukrainas iedzīvotājiem saistībā ar militāro konfliktu (AP127)</t>
  </si>
  <si>
    <t>Covid-19 laboratorijas pakalpojumi (AP82)</t>
  </si>
  <si>
    <t>Covid-19 vakcinācijas kabineta pakalpojumi (AP83)</t>
  </si>
  <si>
    <t>Agrīnās intervences pakalpojumi bērniem ar autiskā spektra traucējumiem (AP132)</t>
  </si>
  <si>
    <t>Prioritāri pakalpojumi pacientiem ar ļaundabīgo audzēju (AP122)</t>
  </si>
  <si>
    <t>Autiska spektra traucējumu diagnostika (AP99)</t>
  </si>
  <si>
    <t>Vakcinācija pret sezonālo gripu sociālās aprūpes centros (AP95)</t>
  </si>
  <si>
    <t>Vakcinācija pret sezonālo gripu (AP97)</t>
  </si>
  <si>
    <r>
      <t>Pārskata periods:</t>
    </r>
    <r>
      <rPr>
        <sz val="12"/>
        <rFont val="Calibri"/>
        <family val="2"/>
        <charset val="186"/>
        <scheme val="minor"/>
      </rPr>
      <t>2023.gada 12 mēneši</t>
    </r>
  </si>
  <si>
    <t xml:space="preserve">2. LABORATORISKO IZMEKLĒJUMU nodrošināšana ambulatorajā aprūpē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</si>
</sst>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.00\ _L_s_-;\-* #,##0.00\ _L_s_-;_-* &quot;-&quot;??\ _L_s_-;_-@_-"/>
    <numFmt numFmtId="167" formatCode="_-* #,##0.00\ _€_-;\-* #,##0.00\ _€_-;_-* &quot;-&quot;??\ _€_-;_-@_-"/>
    <numFmt numFmtId="168" formatCode="_-&quot;€&quot;\ * #,##0.00_-;\-&quot;€&quot;\ * #,##0.00_-;_-&quot;€&quot;\ * &quot;-&quot;??_-;_-@_-"/>
    <numFmt numFmtId="169" formatCode="0.000"/>
    <numFmt numFmtId="170" formatCode="[$-409]General"/>
    <numFmt numFmtId="171" formatCode="[$-426]General"/>
    <numFmt numFmtId="172" formatCode="[$Ls-426]&quot; &quot;#,##0.00;[Red][$Ls-426]&quot; -&quot;#,##0.00"/>
  </numFmts>
  <fonts count="69">
    <font>
      <sz val="12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u/>
      <sz val="12"/>
      <color theme="10"/>
      <name val="Arial"/>
      <family val="2"/>
      <charset val="186"/>
    </font>
    <font>
      <u/>
      <sz val="10"/>
      <color theme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0"/>
      <name val="Helv"/>
    </font>
    <font>
      <sz val="10"/>
      <name val="BaltGaramond"/>
      <family val="2"/>
    </font>
    <font>
      <sz val="10"/>
      <name val="BaltHelvetica"/>
    </font>
    <font>
      <sz val="10"/>
      <name val="BaltGaramond"/>
      <family val="2"/>
      <charset val="186"/>
    </font>
    <font>
      <sz val="12"/>
      <color theme="1"/>
      <name val="Calibri"/>
      <family val="2"/>
      <charset val="186"/>
      <scheme val="minor"/>
    </font>
    <font>
      <sz val="8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FreeSans"/>
      <family val="2"/>
    </font>
    <font>
      <sz val="10"/>
      <name val="Times New Roman Baltic"/>
      <charset val="186"/>
    </font>
    <font>
      <sz val="10"/>
      <name val="Palatino Linotype"/>
      <family val="1"/>
      <charset val="186"/>
    </font>
    <font>
      <sz val="11"/>
      <color rgb="FF9C6500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i/>
      <sz val="11"/>
      <name val="Calibri"/>
      <family val="2"/>
      <charset val="186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  <bgColor rgb="FFFFCC9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416">
    <xf numFmtId="0" fontId="0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2" fillId="0" borderId="0"/>
    <xf numFmtId="0" fontId="11" fillId="0" borderId="0"/>
    <xf numFmtId="0" fontId="7" fillId="0" borderId="0"/>
    <xf numFmtId="0" fontId="12" fillId="0" borderId="0"/>
    <xf numFmtId="0" fontId="10" fillId="0" borderId="0"/>
    <xf numFmtId="0" fontId="5" fillId="0" borderId="0"/>
    <xf numFmtId="0" fontId="13" fillId="0" borderId="0"/>
    <xf numFmtId="0" fontId="11" fillId="0" borderId="0"/>
    <xf numFmtId="0" fontId="6" fillId="0" borderId="0"/>
    <xf numFmtId="0" fontId="5" fillId="0" borderId="0"/>
    <xf numFmtId="0" fontId="8" fillId="0" borderId="0"/>
    <xf numFmtId="0" fontId="11" fillId="0" borderId="0"/>
    <xf numFmtId="0" fontId="7" fillId="0" borderId="0"/>
    <xf numFmtId="0" fontId="9" fillId="0" borderId="0"/>
    <xf numFmtId="0" fontId="6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17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0" fillId="0" borderId="0" applyBorder="0" applyAlignment="0" applyProtection="0"/>
    <xf numFmtId="169" fontId="20" fillId="3" borderId="0"/>
    <xf numFmtId="0" fontId="7" fillId="0" borderId="0"/>
    <xf numFmtId="0" fontId="7" fillId="0" borderId="0"/>
    <xf numFmtId="0" fontId="1" fillId="0" borderId="0"/>
    <xf numFmtId="0" fontId="12" fillId="0" borderId="0"/>
    <xf numFmtId="0" fontId="5" fillId="0" borderId="0"/>
    <xf numFmtId="0" fontId="23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21" fillId="0" borderId="0"/>
    <xf numFmtId="164" fontId="20" fillId="4" borderId="0" applyBorder="0" applyProtection="0"/>
    <xf numFmtId="0" fontId="19" fillId="0" borderId="0"/>
    <xf numFmtId="164" fontId="22" fillId="5" borderId="0" applyBorder="0" applyProtection="0"/>
    <xf numFmtId="0" fontId="24" fillId="0" borderId="0"/>
    <xf numFmtId="43" fontId="24" fillId="0" borderId="0" applyFont="0" applyFill="0" applyBorder="0" applyAlignment="0" applyProtection="0"/>
    <xf numFmtId="0" fontId="7" fillId="0" borderId="0"/>
    <xf numFmtId="0" fontId="7" fillId="0" borderId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3" borderId="0" applyNumberFormat="0" applyBorder="0" applyAlignment="0" applyProtection="0"/>
    <xf numFmtId="0" fontId="27" fillId="7" borderId="0" applyNumberFormat="0" applyBorder="0" applyAlignment="0" applyProtection="0"/>
    <xf numFmtId="0" fontId="28" fillId="24" borderId="8" applyNumberFormat="0" applyAlignment="0" applyProtection="0"/>
    <xf numFmtId="0" fontId="29" fillId="25" borderId="9" applyNumberFormat="0" applyAlignment="0" applyProtection="0"/>
    <xf numFmtId="168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11" borderId="8" applyNumberFormat="0" applyAlignment="0" applyProtection="0"/>
    <xf numFmtId="0" fontId="36" fillId="0" borderId="13" applyNumberFormat="0" applyFill="0" applyAlignment="0" applyProtection="0"/>
    <xf numFmtId="0" fontId="37" fillId="26" borderId="0" applyNumberFormat="0" applyBorder="0" applyAlignment="0" applyProtection="0"/>
    <xf numFmtId="0" fontId="7" fillId="0" borderId="0"/>
    <xf numFmtId="0" fontId="38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27" borderId="14" applyNumberFormat="0" applyFont="0" applyAlignment="0" applyProtection="0"/>
    <xf numFmtId="0" fontId="39" fillId="24" borderId="15" applyNumberFormat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3" fillId="0" borderId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4" fillId="0" borderId="0"/>
    <xf numFmtId="0" fontId="45" fillId="0" borderId="0"/>
    <xf numFmtId="0" fontId="44" fillId="0" borderId="0"/>
    <xf numFmtId="0" fontId="4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6" fillId="28" borderId="0" applyBorder="0" applyProtection="0"/>
    <xf numFmtId="0" fontId="16" fillId="0" borderId="0" applyNumberFormat="0" applyBorder="0" applyProtection="0"/>
    <xf numFmtId="0" fontId="16" fillId="0" borderId="0" applyNumberFormat="0" applyBorder="0" applyProtection="0"/>
    <xf numFmtId="0" fontId="7" fillId="0" borderId="0"/>
    <xf numFmtId="0" fontId="7" fillId="0" borderId="0"/>
    <xf numFmtId="0" fontId="25" fillId="0" borderId="0"/>
    <xf numFmtId="167" fontId="1" fillId="0" borderId="0" applyFont="0" applyFill="0" applyBorder="0" applyAlignment="0" applyProtection="0"/>
    <xf numFmtId="0" fontId="7" fillId="0" borderId="0"/>
    <xf numFmtId="0" fontId="7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7" fillId="0" borderId="0"/>
    <xf numFmtId="0" fontId="1" fillId="0" borderId="0"/>
    <xf numFmtId="0" fontId="1" fillId="0" borderId="0"/>
    <xf numFmtId="0" fontId="48" fillId="0" borderId="0"/>
    <xf numFmtId="0" fontId="38" fillId="0" borderId="0"/>
    <xf numFmtId="0" fontId="1" fillId="0" borderId="0"/>
    <xf numFmtId="170" fontId="49" fillId="0" borderId="0" applyFont="0" applyBorder="0" applyProtection="0"/>
    <xf numFmtId="170" fontId="49" fillId="0" borderId="0"/>
    <xf numFmtId="171" fontId="50" fillId="0" borderId="0"/>
    <xf numFmtId="0" fontId="5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1" fillId="0" borderId="0"/>
    <xf numFmtId="171" fontId="50" fillId="0" borderId="0"/>
    <xf numFmtId="171" fontId="50" fillId="0" borderId="0"/>
    <xf numFmtId="171" fontId="50" fillId="0" borderId="0"/>
    <xf numFmtId="0" fontId="52" fillId="0" borderId="0">
      <alignment horizontal="center"/>
    </xf>
    <xf numFmtId="0" fontId="52" fillId="0" borderId="0">
      <alignment horizontal="center" textRotation="90"/>
    </xf>
    <xf numFmtId="171" fontId="50" fillId="0" borderId="0"/>
    <xf numFmtId="0" fontId="53" fillId="0" borderId="0"/>
    <xf numFmtId="172" fontId="53" fillId="0" borderId="0"/>
    <xf numFmtId="0" fontId="49" fillId="0" borderId="0"/>
    <xf numFmtId="171" fontId="50" fillId="0" borderId="0" applyBorder="0" applyProtection="0"/>
    <xf numFmtId="171" fontId="50" fillId="0" borderId="0" applyBorder="0" applyProtection="0"/>
    <xf numFmtId="171" fontId="50" fillId="0" borderId="0" applyBorder="0" applyProtection="0"/>
    <xf numFmtId="171" fontId="50" fillId="0" borderId="0" applyBorder="0" applyProtection="0"/>
    <xf numFmtId="0" fontId="54" fillId="0" borderId="0" applyNumberFormat="0" applyBorder="0" applyProtection="0">
      <alignment horizontal="center"/>
    </xf>
    <xf numFmtId="0" fontId="54" fillId="0" borderId="0" applyNumberFormat="0" applyBorder="0" applyProtection="0">
      <alignment horizontal="center" textRotation="90"/>
    </xf>
    <xf numFmtId="171" fontId="50" fillId="0" borderId="0" applyBorder="0" applyProtection="0"/>
    <xf numFmtId="0" fontId="55" fillId="0" borderId="0" applyNumberFormat="0" applyBorder="0" applyProtection="0"/>
    <xf numFmtId="172" fontId="55" fillId="0" borderId="0" applyBorder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1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91">
    <xf numFmtId="0" fontId="0" fillId="0" borderId="0" xfId="0"/>
    <xf numFmtId="0" fontId="63" fillId="2" borderId="0" xfId="5" applyFont="1" applyFill="1"/>
    <xf numFmtId="0" fontId="60" fillId="2" borderId="0" xfId="0" applyFont="1" applyFill="1"/>
    <xf numFmtId="0" fontId="56" fillId="2" borderId="0" xfId="0" applyFont="1" applyFill="1" applyAlignment="1">
      <alignment horizontal="right"/>
    </xf>
    <xf numFmtId="0" fontId="56" fillId="2" borderId="0" xfId="0" applyFont="1" applyFill="1" applyAlignment="1">
      <alignment horizontal="left" vertical="center" wrapText="1"/>
    </xf>
    <xf numFmtId="0" fontId="56" fillId="2" borderId="0" xfId="0" applyFont="1" applyFill="1" applyAlignment="1">
      <alignment vertical="center" wrapText="1"/>
    </xf>
    <xf numFmtId="0" fontId="59" fillId="2" borderId="0" xfId="0" applyFont="1" applyFill="1" applyAlignment="1">
      <alignment horizontal="left" vertical="center"/>
    </xf>
    <xf numFmtId="0" fontId="60" fillId="2" borderId="0" xfId="0" applyFont="1" applyFill="1" applyAlignment="1">
      <alignment horizontal="left" vertical="center" wrapText="1"/>
    </xf>
    <xf numFmtId="0" fontId="56" fillId="2" borderId="0" xfId="0" applyFont="1" applyFill="1"/>
    <xf numFmtId="0" fontId="63" fillId="2" borderId="0" xfId="0" applyFont="1" applyFill="1"/>
    <xf numFmtId="0" fontId="57" fillId="2" borderId="5" xfId="0" applyFont="1" applyFill="1" applyBorder="1" applyAlignment="1">
      <alignment horizontal="left" wrapText="1"/>
    </xf>
    <xf numFmtId="0" fontId="57" fillId="2" borderId="6" xfId="0" applyFont="1" applyFill="1" applyBorder="1" applyAlignment="1">
      <alignment horizontal="left"/>
    </xf>
    <xf numFmtId="4" fontId="63" fillId="2" borderId="4" xfId="0" applyNumberFormat="1" applyFont="1" applyFill="1" applyBorder="1" applyAlignment="1">
      <alignment horizontal="center"/>
    </xf>
    <xf numFmtId="4" fontId="57" fillId="2" borderId="4" xfId="0" applyNumberFormat="1" applyFont="1" applyFill="1" applyBorder="1" applyAlignment="1">
      <alignment horizontal="center"/>
    </xf>
    <xf numFmtId="0" fontId="56" fillId="2" borderId="0" xfId="0" applyFont="1" applyFill="1" applyAlignment="1">
      <alignment horizontal="left" wrapText="1"/>
    </xf>
    <xf numFmtId="4" fontId="63" fillId="2" borderId="0" xfId="0" applyNumberFormat="1" applyFont="1" applyFill="1" applyAlignment="1">
      <alignment horizontal="center"/>
    </xf>
    <xf numFmtId="0" fontId="56" fillId="2" borderId="0" xfId="0" applyFont="1" applyFill="1" applyAlignment="1">
      <alignment horizontal="center"/>
    </xf>
    <xf numFmtId="4" fontId="56" fillId="2" borderId="0" xfId="0" applyNumberFormat="1" applyFont="1" applyFill="1" applyAlignment="1">
      <alignment horizontal="right"/>
    </xf>
    <xf numFmtId="0" fontId="56" fillId="2" borderId="0" xfId="0" applyFont="1" applyFill="1" applyAlignment="1">
      <alignment horizontal="center" wrapText="1"/>
    </xf>
    <xf numFmtId="4" fontId="56" fillId="2" borderId="0" xfId="0" applyNumberFormat="1" applyFont="1" applyFill="1" applyAlignment="1">
      <alignment horizontal="right" wrapText="1"/>
    </xf>
    <xf numFmtId="4" fontId="56" fillId="2" borderId="0" xfId="0" applyNumberFormat="1" applyFont="1" applyFill="1" applyAlignment="1">
      <alignment horizontal="center" vertical="top"/>
    </xf>
    <xf numFmtId="4" fontId="56" fillId="2" borderId="0" xfId="0" applyNumberFormat="1" applyFont="1" applyFill="1" applyAlignment="1">
      <alignment wrapText="1"/>
    </xf>
    <xf numFmtId="0" fontId="57" fillId="2" borderId="0" xfId="0" applyFont="1" applyFill="1" applyAlignment="1">
      <alignment horizontal="left"/>
    </xf>
    <xf numFmtId="0" fontId="60" fillId="2" borderId="0" xfId="0" applyFont="1" applyFill="1" applyAlignment="1">
      <alignment horizontal="right"/>
    </xf>
    <xf numFmtId="0" fontId="58" fillId="2" borderId="1" xfId="0" applyFont="1" applyFill="1" applyBorder="1" applyAlignment="1">
      <alignment horizontal="center" vertical="center" wrapText="1"/>
    </xf>
    <xf numFmtId="4" fontId="58" fillId="2" borderId="1" xfId="0" applyNumberFormat="1" applyFont="1" applyFill="1" applyBorder="1" applyAlignment="1">
      <alignment horizontal="center" vertical="center" wrapText="1"/>
    </xf>
    <xf numFmtId="0" fontId="63" fillId="2" borderId="7" xfId="0" applyFont="1" applyFill="1" applyBorder="1" applyAlignment="1">
      <alignment horizontal="right"/>
    </xf>
    <xf numFmtId="0" fontId="63" fillId="2" borderId="7" xfId="0" applyFont="1" applyFill="1" applyBorder="1" applyAlignment="1">
      <alignment horizontal="right" wrapText="1"/>
    </xf>
    <xf numFmtId="4" fontId="56" fillId="2" borderId="1" xfId="0" applyNumberFormat="1" applyFont="1" applyFill="1" applyBorder="1" applyAlignment="1">
      <alignment horizontal="center"/>
    </xf>
    <xf numFmtId="4" fontId="56" fillId="2" borderId="1" xfId="0" applyNumberFormat="1" applyFont="1" applyFill="1" applyBorder="1" applyAlignment="1">
      <alignment horizontal="left" vertical="center"/>
    </xf>
    <xf numFmtId="4" fontId="56" fillId="2" borderId="1" xfId="0" applyNumberFormat="1" applyFont="1" applyFill="1" applyBorder="1" applyAlignment="1">
      <alignment horizontal="right"/>
    </xf>
    <xf numFmtId="4" fontId="63" fillId="2" borderId="1" xfId="0" applyNumberFormat="1" applyFont="1" applyFill="1" applyBorder="1" applyAlignment="1">
      <alignment horizontal="center"/>
    </xf>
    <xf numFmtId="4" fontId="56" fillId="2" borderId="1" xfId="0" applyNumberFormat="1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right"/>
    </xf>
    <xf numFmtId="4" fontId="56" fillId="2" borderId="1" xfId="0" applyNumberFormat="1" applyFont="1" applyFill="1" applyBorder="1" applyAlignment="1">
      <alignment horizontal="center" wrapText="1"/>
    </xf>
    <xf numFmtId="4" fontId="56" fillId="2" borderId="1" xfId="0" applyNumberFormat="1" applyFont="1" applyFill="1" applyBorder="1" applyAlignment="1">
      <alignment wrapText="1"/>
    </xf>
    <xf numFmtId="4" fontId="56" fillId="2" borderId="1" xfId="0" applyNumberFormat="1" applyFont="1" applyFill="1" applyBorder="1" applyAlignment="1">
      <alignment horizontal="right" wrapText="1"/>
    </xf>
    <xf numFmtId="0" fontId="56" fillId="2" borderId="1" xfId="0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center" wrapText="1"/>
    </xf>
    <xf numFmtId="0" fontId="56" fillId="2" borderId="1" xfId="0" applyFont="1" applyFill="1" applyBorder="1" applyAlignment="1">
      <alignment horizontal="left" vertical="center"/>
    </xf>
    <xf numFmtId="4" fontId="63" fillId="2" borderId="1" xfId="0" applyNumberFormat="1" applyFont="1" applyFill="1" applyBorder="1" applyAlignment="1">
      <alignment horizontal="right" wrapText="1"/>
    </xf>
    <xf numFmtId="0" fontId="56" fillId="2" borderId="1" xfId="0" applyFont="1" applyFill="1" applyBorder="1" applyAlignment="1">
      <alignment horizontal="left" wrapText="1"/>
    </xf>
    <xf numFmtId="0" fontId="57" fillId="2" borderId="0" xfId="0" applyFont="1" applyFill="1"/>
    <xf numFmtId="4" fontId="56" fillId="2" borderId="1" xfId="0" applyNumberFormat="1" applyFont="1" applyFill="1" applyBorder="1"/>
    <xf numFmtId="4" fontId="63" fillId="2" borderId="1" xfId="0" applyNumberFormat="1" applyFont="1" applyFill="1" applyBorder="1"/>
    <xf numFmtId="4" fontId="56" fillId="2" borderId="18" xfId="0" applyNumberFormat="1" applyFont="1" applyFill="1" applyBorder="1" applyAlignment="1">
      <alignment horizontal="center"/>
    </xf>
    <xf numFmtId="4" fontId="56" fillId="2" borderId="18" xfId="0" applyNumberFormat="1" applyFont="1" applyFill="1" applyBorder="1" applyAlignment="1">
      <alignment horizontal="left" vertical="center" wrapText="1"/>
    </xf>
    <xf numFmtId="4" fontId="56" fillId="2" borderId="18" xfId="0" applyNumberFormat="1" applyFont="1" applyFill="1" applyBorder="1"/>
    <xf numFmtId="4" fontId="56" fillId="2" borderId="18" xfId="0" applyNumberFormat="1" applyFont="1" applyFill="1" applyBorder="1" applyAlignment="1">
      <alignment horizontal="right"/>
    </xf>
    <xf numFmtId="4" fontId="60" fillId="2" borderId="0" xfId="0" applyNumberFormat="1" applyFont="1" applyFill="1" applyAlignment="1">
      <alignment horizontal="left" vertical="center" wrapText="1"/>
    </xf>
    <xf numFmtId="4" fontId="56" fillId="2" borderId="1" xfId="0" applyNumberFormat="1" applyFont="1" applyFill="1" applyBorder="1" applyAlignment="1">
      <alignment horizontal="left"/>
    </xf>
    <xf numFmtId="0" fontId="56" fillId="2" borderId="18" xfId="0" applyFont="1" applyFill="1" applyBorder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center"/>
    </xf>
    <xf numFmtId="4" fontId="57" fillId="2" borderId="1" xfId="0" applyNumberFormat="1" applyFont="1" applyFill="1" applyBorder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left" vertical="center"/>
    </xf>
    <xf numFmtId="4" fontId="57" fillId="2" borderId="1" xfId="0" applyNumberFormat="1" applyFont="1" applyFill="1" applyBorder="1" applyAlignment="1">
      <alignment horizontal="right"/>
    </xf>
    <xf numFmtId="0" fontId="57" fillId="2" borderId="1" xfId="0" applyFont="1" applyFill="1" applyBorder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right" wrapText="1"/>
    </xf>
    <xf numFmtId="4" fontId="62" fillId="2" borderId="1" xfId="0" applyNumberFormat="1" applyFont="1" applyFill="1" applyBorder="1" applyAlignment="1">
      <alignment horizontal="right"/>
    </xf>
    <xf numFmtId="4" fontId="62" fillId="2" borderId="1" xfId="0" applyNumberFormat="1" applyFont="1" applyFill="1" applyBorder="1" applyAlignment="1">
      <alignment horizontal="right" wrapText="1"/>
    </xf>
    <xf numFmtId="0" fontId="62" fillId="2" borderId="0" xfId="0" applyFont="1" applyFill="1"/>
    <xf numFmtId="4" fontId="57" fillId="2" borderId="18" xfId="0" applyNumberFormat="1" applyFont="1" applyFill="1" applyBorder="1" applyAlignment="1">
      <alignment horizontal="right"/>
    </xf>
    <xf numFmtId="0" fontId="57" fillId="2" borderId="18" xfId="0" applyFont="1" applyFill="1" applyBorder="1" applyAlignment="1">
      <alignment horizontal="left" vertical="center" wrapText="1"/>
    </xf>
    <xf numFmtId="4" fontId="62" fillId="2" borderId="18" xfId="0" applyNumberFormat="1" applyFont="1" applyFill="1" applyBorder="1" applyAlignment="1">
      <alignment horizontal="right" wrapText="1"/>
    </xf>
    <xf numFmtId="4" fontId="57" fillId="2" borderId="18" xfId="0" applyNumberFormat="1" applyFont="1" applyFill="1" applyBorder="1" applyAlignment="1">
      <alignment horizontal="center"/>
    </xf>
    <xf numFmtId="4" fontId="57" fillId="2" borderId="18" xfId="0" applyNumberFormat="1" applyFont="1" applyFill="1" applyBorder="1" applyAlignment="1">
      <alignment horizontal="left" vertical="center"/>
    </xf>
    <xf numFmtId="4" fontId="57" fillId="2" borderId="18" xfId="0" applyNumberFormat="1" applyFont="1" applyFill="1" applyBorder="1"/>
    <xf numFmtId="0" fontId="61" fillId="2" borderId="3" xfId="0" applyFont="1" applyFill="1" applyBorder="1" applyAlignment="1">
      <alignment horizontal="center" vertical="center" wrapText="1"/>
    </xf>
    <xf numFmtId="0" fontId="61" fillId="2" borderId="0" xfId="0" applyFont="1" applyFill="1" applyAlignment="1">
      <alignment horizontal="center" vertical="center" wrapText="1"/>
    </xf>
    <xf numFmtId="0" fontId="56" fillId="2" borderId="0" xfId="0" applyFont="1" applyFill="1" applyAlignment="1">
      <alignment horizontal="left" wrapText="1"/>
    </xf>
    <xf numFmtId="0" fontId="57" fillId="2" borderId="1" xfId="0" applyFont="1" applyFill="1" applyBorder="1" applyAlignment="1">
      <alignment horizontal="left" vertical="center"/>
    </xf>
    <xf numFmtId="0" fontId="57" fillId="2" borderId="0" xfId="0" applyFont="1" applyFill="1" applyAlignment="1">
      <alignment horizontal="center" wrapText="1"/>
    </xf>
    <xf numFmtId="4" fontId="68" fillId="2" borderId="2" xfId="0" applyNumberFormat="1" applyFont="1" applyFill="1" applyBorder="1" applyAlignment="1">
      <alignment horizontal="right" vertical="top" wrapText="1"/>
    </xf>
    <xf numFmtId="4" fontId="63" fillId="2" borderId="18" xfId="0" applyNumberFormat="1" applyFont="1" applyFill="1" applyBorder="1"/>
    <xf numFmtId="4" fontId="63" fillId="2" borderId="18" xfId="0" applyNumberFormat="1" applyFont="1" applyFill="1" applyBorder="1" applyAlignment="1">
      <alignment horizontal="right"/>
    </xf>
    <xf numFmtId="4" fontId="56" fillId="2" borderId="18" xfId="0" applyNumberFormat="1" applyFont="1" applyFill="1" applyBorder="1" applyAlignment="1">
      <alignment wrapText="1"/>
    </xf>
    <xf numFmtId="4" fontId="56" fillId="2" borderId="18" xfId="0" applyNumberFormat="1" applyFont="1" applyFill="1" applyBorder="1" applyAlignment="1">
      <alignment horizontal="right" wrapText="1"/>
    </xf>
    <xf numFmtId="4" fontId="63" fillId="2" borderId="18" xfId="0" applyNumberFormat="1" applyFont="1" applyFill="1" applyBorder="1" applyAlignment="1">
      <alignment horizontal="center"/>
    </xf>
    <xf numFmtId="4" fontId="57" fillId="2" borderId="1" xfId="0" applyNumberFormat="1" applyFont="1" applyFill="1" applyBorder="1"/>
    <xf numFmtId="4" fontId="57" fillId="2" borderId="18" xfId="0" applyNumberFormat="1" applyFont="1" applyFill="1" applyBorder="1" applyAlignment="1">
      <alignment horizontal="right" wrapText="1"/>
    </xf>
    <xf numFmtId="4" fontId="57" fillId="2" borderId="17" xfId="0" applyNumberFormat="1" applyFont="1" applyFill="1" applyBorder="1" applyAlignment="1">
      <alignment wrapText="1"/>
    </xf>
    <xf numFmtId="0" fontId="57" fillId="2" borderId="17" xfId="0" applyFont="1" applyFill="1" applyBorder="1" applyAlignment="1">
      <alignment wrapText="1"/>
    </xf>
    <xf numFmtId="4" fontId="57" fillId="2" borderId="17" xfId="0" applyNumberFormat="1" applyFont="1" applyFill="1" applyBorder="1" applyAlignment="1">
      <alignment horizontal="left" vertical="center" wrapText="1"/>
    </xf>
    <xf numFmtId="0" fontId="57" fillId="2" borderId="17" xfId="0" applyFont="1" applyFill="1" applyBorder="1" applyAlignment="1">
      <alignment horizontal="left" vertical="center" wrapText="1"/>
    </xf>
    <xf numFmtId="4" fontId="57" fillId="2" borderId="17" xfId="0" applyNumberFormat="1" applyFont="1" applyFill="1" applyBorder="1" applyAlignment="1">
      <alignment horizontal="right" wrapText="1"/>
    </xf>
    <xf numFmtId="4" fontId="63" fillId="2" borderId="1" xfId="0" applyNumberFormat="1" applyFont="1" applyFill="1" applyBorder="1" applyAlignment="1">
      <alignment horizontal="right" vertical="center" wrapText="1"/>
    </xf>
    <xf numFmtId="4" fontId="63" fillId="2" borderId="1" xfId="0" applyNumberFormat="1" applyFont="1" applyFill="1" applyBorder="1" applyAlignment="1">
      <alignment horizontal="right" vertical="center"/>
    </xf>
    <xf numFmtId="0" fontId="63" fillId="2" borderId="1" xfId="0" applyFont="1" applyFill="1" applyBorder="1" applyAlignment="1">
      <alignment horizontal="right" vertical="center"/>
    </xf>
    <xf numFmtId="0" fontId="63" fillId="2" borderId="1" xfId="0" applyFont="1" applyFill="1" applyBorder="1" applyAlignment="1">
      <alignment horizontal="right" vertical="center" wrapText="1"/>
    </xf>
    <xf numFmtId="4" fontId="57" fillId="2" borderId="17" xfId="0" applyNumberFormat="1" applyFont="1" applyFill="1" applyBorder="1" applyAlignment="1">
      <alignment horizontal="right"/>
    </xf>
    <xf numFmtId="4" fontId="62" fillId="2" borderId="17" xfId="0" applyNumberFormat="1" applyFont="1" applyFill="1" applyBorder="1" applyAlignment="1">
      <alignment horizontal="center"/>
    </xf>
  </cellXfs>
  <cellStyles count="416">
    <cellStyle name="20% - Accent1 2" xfId="53" xr:uid="{27CAFA7B-F730-4AE6-B8E8-EAAB6329372F}"/>
    <cellStyle name="20% - Accent2 2" xfId="54" xr:uid="{E3B61B14-8C24-40B8-9AAA-97B5C3DB9FFE}"/>
    <cellStyle name="20% - Accent3 2" xfId="55" xr:uid="{B5FA3567-7B38-4062-942B-753B1302E37F}"/>
    <cellStyle name="20% - Accent4 2" xfId="56" xr:uid="{02F4D240-16B2-4AC3-95B8-D196A9742753}"/>
    <cellStyle name="20% - Accent5 2" xfId="57" xr:uid="{112E036A-E517-4ED0-B558-8C1672811672}"/>
    <cellStyle name="20% - Accent6 2" xfId="58" xr:uid="{84CF7996-A460-45E9-9AA3-2322E989AA3A}"/>
    <cellStyle name="40% - Accent1 2" xfId="59" xr:uid="{A880F4C0-9879-43A5-8CC3-393B8CEEE981}"/>
    <cellStyle name="40% - Accent2 2" xfId="60" xr:uid="{58E01ADC-9EC1-4EED-B277-DB77BA4BF498}"/>
    <cellStyle name="40% - Accent3 2" xfId="61" xr:uid="{148F0FF0-BE8F-4609-829F-A33620987AFC}"/>
    <cellStyle name="40% - Accent4 2" xfId="62" xr:uid="{420ED09C-5681-4769-831A-5C8DA3252DD2}"/>
    <cellStyle name="40% - Accent5 2" xfId="63" xr:uid="{73F80963-B6D0-4218-A0F9-2F09E69BE6FC}"/>
    <cellStyle name="40% - Accent6 2" xfId="64" xr:uid="{39749643-1AA5-48D2-B5EF-DAF4CA39A199}"/>
    <cellStyle name="60% - Accent1 2" xfId="65" xr:uid="{219DE983-566B-4B04-8413-7057B50F15D2}"/>
    <cellStyle name="60% - Accent2 2" xfId="66" xr:uid="{58218021-3BBD-4400-B05D-44C68F4BBBDA}"/>
    <cellStyle name="60% - Accent3 2" xfId="67" xr:uid="{D8F5E106-0E56-43ED-AF45-38956A76D078}"/>
    <cellStyle name="60% - Accent4 2" xfId="68" xr:uid="{B4106FBA-C1F8-467F-AF90-C797198790C6}"/>
    <cellStyle name="60% - Accent5 2" xfId="69" xr:uid="{3D8FDDEC-6EFB-49F0-92C3-C25483891ADC}"/>
    <cellStyle name="60% - Accent6 2" xfId="70" xr:uid="{E5FC8F41-FF13-45A0-A610-A771C97001C3}"/>
    <cellStyle name="Accent1 2" xfId="71" xr:uid="{109A23D4-57ED-440C-8C77-E00484AD3CAE}"/>
    <cellStyle name="Accent2 2" xfId="72" xr:uid="{A9BE84EA-E8EE-4849-9A9D-B897910620CF}"/>
    <cellStyle name="Accent3 2" xfId="73" xr:uid="{775A66EF-F12D-4648-AC72-A3990F9F4AB0}"/>
    <cellStyle name="Accent4 2" xfId="74" xr:uid="{12442C43-5BC5-4882-91F4-C2B7538D357A}"/>
    <cellStyle name="Accent5 2" xfId="75" xr:uid="{9D3102AA-90DE-4ACA-B6F5-D703441E38A3}"/>
    <cellStyle name="Accent6 2" xfId="76" xr:uid="{639A53CA-DEC2-4D04-91AB-3C2E79B56A0D}"/>
    <cellStyle name="Bad 2" xfId="77" xr:uid="{3C93BB99-855C-4E09-993A-434B5F9C4C5C}"/>
    <cellStyle name="Calculation 2" xfId="78" xr:uid="{9EDF93F8-33E9-4897-B7FC-02AE3F7CD711}"/>
    <cellStyle name="Check Cell 2" xfId="79" xr:uid="{938BE9A0-B40F-4243-9B08-1EE3CA245E45}"/>
    <cellStyle name="Comma 2" xfId="1" xr:uid="{00000000-0005-0000-0000-000001000000}"/>
    <cellStyle name="Comma 2 2" xfId="109" xr:uid="{50DB9C9C-AEBE-4597-8D8F-DDA0FD5ED921}"/>
    <cellStyle name="Comma 2 2 2" xfId="169" xr:uid="{75F39F01-D46F-44E7-B6F0-FCC4DDBAD7C2}"/>
    <cellStyle name="Comma 2 2 2 2" xfId="173" xr:uid="{1717BD01-F6A0-44A0-960A-D64F15FDA564}"/>
    <cellStyle name="Comma 2 2 2 2 2" xfId="331" xr:uid="{9432E043-B8ED-4FED-B086-86008ECCF169}"/>
    <cellStyle name="Comma 2 2 2 3" xfId="258" xr:uid="{868DE909-8F4A-41DB-A892-E131F109FB08}"/>
    <cellStyle name="Comma 2 2 2 3 2" xfId="393" xr:uid="{27B89127-7655-4AD3-B387-BF43F0C9DDEC}"/>
    <cellStyle name="Comma 2 2 2 4" xfId="327" xr:uid="{518A4B9E-7F76-4DED-8393-814D575BD8BC}"/>
    <cellStyle name="Comma 2 2 3" xfId="155" xr:uid="{7A5B79D1-6DD4-4F85-818E-1432D8245D92}"/>
    <cellStyle name="Comma 2 2 3 2" xfId="321" xr:uid="{2E98326A-AAB5-4763-A48A-0187352F00D8}"/>
    <cellStyle name="Comma 2 2 4" xfId="220" xr:uid="{C03EC85E-AB98-4EA5-90F7-67077D017B20}"/>
    <cellStyle name="Comma 2 2 4 2" xfId="355" xr:uid="{E2C9EC3B-E7C5-4B81-A263-D1954C88709F}"/>
    <cellStyle name="Comma 2 2 5" xfId="292" xr:uid="{DAD64F2B-4A66-41C2-A8AA-E1E798FC5FD6}"/>
    <cellStyle name="Comma 2 3" xfId="115" xr:uid="{3573FD1A-4086-469A-99F3-9ABC8FA11849}"/>
    <cellStyle name="Comma 2 3 2" xfId="263" xr:uid="{4B6FC840-D72C-4B09-9201-35A081863422}"/>
    <cellStyle name="Comma 2 3 2 2" xfId="398" xr:uid="{B0558008-3485-4ED3-9F08-308973D10F24}"/>
    <cellStyle name="Comma 2 3 3" xfId="225" xr:uid="{1570C14B-9967-4C1F-911F-CA90CDF587F6}"/>
    <cellStyle name="Comma 2 3 3 2" xfId="360" xr:uid="{55E52EA2-269D-48EB-9A94-41ABD8A1B636}"/>
    <cellStyle name="Comma 2 3 4" xfId="297" xr:uid="{4D013950-FB07-4581-8339-FA36920E88A0}"/>
    <cellStyle name="Comma 2 4" xfId="120" xr:uid="{318AB60E-F349-4EAC-BEF3-01DD3FEB20F2}"/>
    <cellStyle name="Comma 2 4 2" xfId="268" xr:uid="{AD10E4CC-FA31-4351-A75C-533DEC9B957B}"/>
    <cellStyle name="Comma 2 4 2 2" xfId="403" xr:uid="{A0FECAC9-0AE0-41E1-97A8-1449FA49FA19}"/>
    <cellStyle name="Comma 2 4 3" xfId="230" xr:uid="{5D2FABF8-C7AF-4C5C-8CD9-A1D5A16A0CB9}"/>
    <cellStyle name="Comma 2 4 3 2" xfId="365" xr:uid="{E2561F28-02AA-4443-AA9C-A8EE6D31D3C5}"/>
    <cellStyle name="Comma 2 4 4" xfId="302" xr:uid="{B7409D2E-48DB-4C21-8146-D83EE1D2B780}"/>
    <cellStyle name="Comma 2 5" xfId="152" xr:uid="{A12CC410-CD64-4F35-AA3F-D75BB8344B34}"/>
    <cellStyle name="Comma 2 5 2" xfId="247" xr:uid="{6243D887-8DD5-4129-AC07-1B745287D2B7}"/>
    <cellStyle name="Comma 2 5 2 2" xfId="382" xr:uid="{87C11A1E-A8E7-45FA-825E-FCF07B8A4CA5}"/>
    <cellStyle name="Comma 2 5 3" xfId="320" xr:uid="{1CD9195B-9712-480C-B49E-4AE15421C495}"/>
    <cellStyle name="Comma 2 6" xfId="209" xr:uid="{B9B968DC-C77F-4851-A4E1-DF7059DDB24D}"/>
    <cellStyle name="Comma 2 6 2" xfId="344" xr:uid="{83FBD360-8B19-40E2-9218-C039EE992769}"/>
    <cellStyle name="Comma 2 7" xfId="281" xr:uid="{70840C44-7766-4344-822C-181E6E3B86F7}"/>
    <cellStyle name="Comma 2 8" xfId="31" xr:uid="{F0B09430-0706-44F7-966C-9C3369332521}"/>
    <cellStyle name="Comma 3" xfId="2" xr:uid="{00000000-0005-0000-0000-000002000000}"/>
    <cellStyle name="Comma 3 10" xfId="32" xr:uid="{DC1D7526-4421-4650-9EC8-25F722F65C53}"/>
    <cellStyle name="Comma 3 2" xfId="110" xr:uid="{6D9ACCB5-0A18-4E65-85E8-742E05E35ED4}"/>
    <cellStyle name="Comma 3 2 2" xfId="174" xr:uid="{4E833FF1-0764-402A-9D3B-D2281EDF4B21}"/>
    <cellStyle name="Comma 3 2 2 2" xfId="259" xr:uid="{D1087250-FE47-49E4-BEF4-F1147BF9D50B}"/>
    <cellStyle name="Comma 3 2 2 2 2" xfId="394" xr:uid="{880816B1-E4C4-4D22-9742-DA398F9F4529}"/>
    <cellStyle name="Comma 3 2 2 3" xfId="332" xr:uid="{6E8F233E-8343-426A-91B1-6F9E8E428C3B}"/>
    <cellStyle name="Comma 3 2 3" xfId="170" xr:uid="{FC316F4F-CE55-40FF-8981-3A25CB1FE020}"/>
    <cellStyle name="Comma 3 2 3 2" xfId="328" xr:uid="{48C76633-D274-4835-B6DF-542F09DB2427}"/>
    <cellStyle name="Comma 3 2 4" xfId="221" xr:uid="{3C73288F-9F2A-4066-A7B0-F5860647B9DC}"/>
    <cellStyle name="Comma 3 2 4 2" xfId="356" xr:uid="{3A1129EB-160F-47A8-8E5E-F2803EC23B40}"/>
    <cellStyle name="Comma 3 2 5" xfId="293" xr:uid="{241EB546-7921-4FFC-B2D9-AA461D2978F9}"/>
    <cellStyle name="Comma 3 3" xfId="116" xr:uid="{29ECD2E7-BB05-462D-BCAE-B42ECCC239F3}"/>
    <cellStyle name="Comma 3 3 2" xfId="171" xr:uid="{9163567B-A487-41A6-A0F4-76AAF456A909}"/>
    <cellStyle name="Comma 3 3 2 2" xfId="264" xr:uid="{0774EBD3-5A85-4408-9CB0-252979D57C50}"/>
    <cellStyle name="Comma 3 3 2 2 2" xfId="399" xr:uid="{6069BAAC-B77A-4D41-8F57-90B376999A51}"/>
    <cellStyle name="Comma 3 3 2 3" xfId="329" xr:uid="{A8D58491-DE78-48F8-93E5-8D49F0B66C6A}"/>
    <cellStyle name="Comma 3 3 3" xfId="226" xr:uid="{4BE6FFC1-B81B-4202-8936-964B3F738B7D}"/>
    <cellStyle name="Comma 3 3 3 2" xfId="361" xr:uid="{2935993D-68D4-4A1A-B01A-291597CEE996}"/>
    <cellStyle name="Comma 3 3 4" xfId="298" xr:uid="{2CE212D7-9FA4-4799-8756-A9A09D00F00A}"/>
    <cellStyle name="Comma 3 4" xfId="121" xr:uid="{1B27516D-5392-43E6-9BB5-3562E013AC9D}"/>
    <cellStyle name="Comma 3 4 2" xfId="176" xr:uid="{283B748F-D135-47BE-86EE-35391AF20CAC}"/>
    <cellStyle name="Comma 3 4 2 2" xfId="269" xr:uid="{FD14E63C-4AAF-4C7E-BA81-39F534F62701}"/>
    <cellStyle name="Comma 3 4 2 2 2" xfId="404" xr:uid="{8F3D7A68-AE1E-4766-A912-75B5C5999798}"/>
    <cellStyle name="Comma 3 4 2 3" xfId="334" xr:uid="{38DC8EA5-BB16-4D96-840D-A20A01ADF734}"/>
    <cellStyle name="Comma 3 4 3" xfId="231" xr:uid="{F82B3707-63F6-4433-ACB3-2CA9C7A90501}"/>
    <cellStyle name="Comma 3 4 3 2" xfId="366" xr:uid="{0592F2B2-1DE8-44B4-8C7A-599302D905F8}"/>
    <cellStyle name="Comma 3 4 4" xfId="303" xr:uid="{F9B131B3-790E-41A2-B530-95ECA5364286}"/>
    <cellStyle name="Comma 3 5" xfId="200" xr:uid="{8A490481-B422-4007-A814-4AB721003A33}"/>
    <cellStyle name="Comma 3 5 2" xfId="248" xr:uid="{9A714DB8-FDBA-42DE-84E2-742D1142F51A}"/>
    <cellStyle name="Comma 3 5 2 2" xfId="383" xr:uid="{850EB67B-E9EF-4771-983D-049E3DAB20F6}"/>
    <cellStyle name="Comma 3 5 3" xfId="336" xr:uid="{E74BCE34-6B32-4817-9F96-5A2771BA676C}"/>
    <cellStyle name="Comma 3 6" xfId="205" xr:uid="{A5CDC8F4-BA8D-4DD1-B691-54EFF9DB88CA}"/>
    <cellStyle name="Comma 3 6 2" xfId="341" xr:uid="{DD3B6984-E7C4-4D59-96CD-81B6E7586EFF}"/>
    <cellStyle name="Comma 3 7" xfId="156" xr:uid="{77B2C9F0-94AA-4DCC-AC29-BA2D9CA23799}"/>
    <cellStyle name="Comma 3 7 2" xfId="322" xr:uid="{C11313BC-D026-448E-A569-9CF979815AE7}"/>
    <cellStyle name="Comma 3 8" xfId="210" xr:uid="{69A81F3F-7D80-410C-A2E7-BA989FC16441}"/>
    <cellStyle name="Comma 3 8 2" xfId="345" xr:uid="{B620CEFA-B29D-4FA8-AAFD-202D867719CE}"/>
    <cellStyle name="Comma 3 9" xfId="282" xr:uid="{3FC6D336-69E6-413A-835B-3113B8476001}"/>
    <cellStyle name="Comma 4" xfId="3" xr:uid="{00000000-0005-0000-0000-000003000000}"/>
    <cellStyle name="Comma 4 2" xfId="124" xr:uid="{38450BEA-0C01-4BD7-8627-9917B9E0F662}"/>
    <cellStyle name="Comma 4 2 2" xfId="172" xr:uid="{6A4D6D1D-796C-4F69-A996-549D4BE969BC}"/>
    <cellStyle name="Comma 4 2 2 2" xfId="272" xr:uid="{8BCFA792-D63E-40E8-8307-BD5A8F246441}"/>
    <cellStyle name="Comma 4 2 2 2 2" xfId="407" xr:uid="{BCBE81CF-893A-43BF-AF7B-273135299818}"/>
    <cellStyle name="Comma 4 2 2 3" xfId="330" xr:uid="{366848F3-6316-44D7-A143-BA0576D20454}"/>
    <cellStyle name="Comma 4 2 3" xfId="234" xr:uid="{CCAFEE89-D40A-4552-B267-A058078BE374}"/>
    <cellStyle name="Comma 4 2 3 2" xfId="369" xr:uid="{3FC4E37E-FE6D-47CE-8692-4E8F6DA3EEB1}"/>
    <cellStyle name="Comma 4 2 4" xfId="306" xr:uid="{BAB9F1BA-65FE-46CB-BB71-8B9ED92C0223}"/>
    <cellStyle name="Comma 4 3" xfId="168" xr:uid="{839DB1D7-E21B-48FB-B854-10F4CEA9CBFB}"/>
    <cellStyle name="Comma 4 3 2" xfId="326" xr:uid="{CD96AF92-2BD8-405F-B012-DB6EF9845071}"/>
    <cellStyle name="Comma 4 4" xfId="50" xr:uid="{F996364D-F400-4FD1-8395-3A722F53F1FB}"/>
    <cellStyle name="Comma 5" xfId="24" xr:uid="{1925032D-BFFE-4B9E-8541-AECC9C0970C0}"/>
    <cellStyle name="Comma 5 2" xfId="196" xr:uid="{735AAB63-A13B-40A8-B544-751E6CFB16C0}"/>
    <cellStyle name="Comma 5 2 2" xfId="257" xr:uid="{9DF1704C-381B-4B72-BED6-5C2802981D2A}"/>
    <cellStyle name="Comma 5 2 2 2" xfId="392" xr:uid="{E6DF5D88-E2BC-41B7-BA16-5BB67EA62EA6}"/>
    <cellStyle name="Comma 5 2 3" xfId="335" xr:uid="{46CB5D59-EBD5-4F02-BD51-DF9605F67535}"/>
    <cellStyle name="Comma 5 3" xfId="219" xr:uid="{2C6A209A-ED68-4CAF-B4A7-54D37EBE82AA}"/>
    <cellStyle name="Comma 5 3 2" xfId="354" xr:uid="{D5BC7DCF-E7E0-4B3A-B074-A440D1C3DB8F}"/>
    <cellStyle name="Comma 5 4" xfId="291" xr:uid="{1019AC57-7348-4467-AF61-46B2C385F997}"/>
    <cellStyle name="Comma 5 5" xfId="108" xr:uid="{492551B1-DDB0-4BD4-907C-B45DB5C4E222}"/>
    <cellStyle name="Comma 6" xfId="135" xr:uid="{3F9EB42F-44E4-41AB-8C5D-00FE1E620602}"/>
    <cellStyle name="Comma 6 2" xfId="280" xr:uid="{82F8F7C5-8E01-4168-9432-C1B2BCBAC10C}"/>
    <cellStyle name="Comma 6 2 2" xfId="415" xr:uid="{08364937-0936-4809-B8D9-6F36A0F14FF0}"/>
    <cellStyle name="Comma 6 3" xfId="242" xr:uid="{D2192BCC-0179-46E4-B31A-7389189CF7BE}"/>
    <cellStyle name="Comma 6 3 2" xfId="377" xr:uid="{ED2DFFD6-81E5-4025-9A8D-665DBE34E797}"/>
    <cellStyle name="Comma 6 4" xfId="314" xr:uid="{6596A742-13BE-4EBC-99C7-713083AC285E}"/>
    <cellStyle name="Comma 7" xfId="203" xr:uid="{3C43B505-D628-46B8-BAEA-82DF058E2360}"/>
    <cellStyle name="Comma 7 2" xfId="339" xr:uid="{8B6926D6-698E-43BD-ADC6-91AE85927FF7}"/>
    <cellStyle name="Currency 2" xfId="80" xr:uid="{DA73E3AE-1386-4788-883F-25C53A55C17A}"/>
    <cellStyle name="Currency 2 2" xfId="204" xr:uid="{B527924D-E8B3-431C-ACB9-64EB18F1F387}"/>
    <cellStyle name="Currency 2 2 2" xfId="340" xr:uid="{342ACF30-F851-417F-9C72-247294F3BBDF}"/>
    <cellStyle name="Excel Built-in Neutral" xfId="146" xr:uid="{0F279955-AD1C-4E3B-A2D8-3D7460F1FCED}"/>
    <cellStyle name="Excel Built-in Normal" xfId="151" xr:uid="{274780D3-483E-4D0E-8146-00166463AFD7}"/>
    <cellStyle name="Excel Built-in Normal 1" xfId="165" xr:uid="{0021422A-6B46-4261-939C-BFCDD2D85BC7}"/>
    <cellStyle name="Excel Built-in Normal 1 2" xfId="188" xr:uid="{1EC96910-0110-414B-A5D2-8151DC84A332}"/>
    <cellStyle name="Excel Built-in Normal 2" xfId="179" xr:uid="{7671EFF6-4A9F-4FAF-9FF0-F98A635A3A49}"/>
    <cellStyle name="Excel Built-in Normal 2 2" xfId="189" xr:uid="{08070E79-75F9-47B9-A68D-ED0FB33F6EF1}"/>
    <cellStyle name="Excel Built-in Normal 3" xfId="180" xr:uid="{50193E7B-A52B-48DE-94B7-4FC82AC817DC}"/>
    <cellStyle name="Excel Built-in Normal 3 2" xfId="190" xr:uid="{8ACF9EFA-7A92-4AED-9E33-8B06D9D60862}"/>
    <cellStyle name="Excel Built-in Normal 4" xfId="178" xr:uid="{6D90F8B3-99EC-41DB-BA09-F0728DACCF5A}"/>
    <cellStyle name="Excel Built-in Normal 5" xfId="187" xr:uid="{FB814EED-378D-4AFC-AE25-8B79492FB9BE}"/>
    <cellStyle name="exo" xfId="33" xr:uid="{29773AE7-EBF5-4B30-8DAD-7262BADBA786}"/>
    <cellStyle name="Explanatory Text 2" xfId="81" xr:uid="{1A99974B-1ADE-4634-93A7-39D96F8FDDFD}"/>
    <cellStyle name="Good 2" xfId="82" xr:uid="{62436328-04B6-4F82-AEA3-47E326F041E4}"/>
    <cellStyle name="Heading" xfId="181" xr:uid="{4DC1C32B-987D-4D8B-81A5-270C03D2DA3C}"/>
    <cellStyle name="Heading 1 2" xfId="83" xr:uid="{2F803A4A-FEB8-44CB-B25D-046AC2CCFD29}"/>
    <cellStyle name="Heading 2 2" xfId="84" xr:uid="{E015D55B-BE4F-4093-808D-474F01A124F8}"/>
    <cellStyle name="Heading 3 2" xfId="85" xr:uid="{014527B0-258C-4459-9049-9B64134C0A56}"/>
    <cellStyle name="Heading 4 2" xfId="86" xr:uid="{8EE4730E-A39A-42AA-B735-FDAA487C380E}"/>
    <cellStyle name="Heading 5" xfId="191" xr:uid="{E3048D7B-F5D0-4D87-9015-EA583199241C}"/>
    <cellStyle name="Heading1" xfId="182" xr:uid="{C3BB72AC-96A1-4B08-BC3B-4756AB3D0DB9}"/>
    <cellStyle name="Heading1 2" xfId="192" xr:uid="{08E0A1C2-3B99-44D8-BB83-311E8EDB8A8B}"/>
    <cellStyle name="Hyperlink 2" xfId="27" xr:uid="{06E5B6AE-53B9-4C2C-9A9B-6D2924E259A2}"/>
    <cellStyle name="Hyperlink 2 2" xfId="199" xr:uid="{3B9AC730-A9F8-4DE0-B7D7-50B2C67F3325}"/>
    <cellStyle name="Input 2" xfId="87" xr:uid="{FE4464F9-177B-452C-A39F-9DC57DBB27E5}"/>
    <cellStyle name="Koefic." xfId="34" xr:uid="{2D389466-5992-4034-992A-9E8F6019DF02}"/>
    <cellStyle name="Linked Cell 2" xfId="88" xr:uid="{27FD8E76-C6FB-47BB-BE7A-02A80D3FF122}"/>
    <cellStyle name="Neutral 2" xfId="89" xr:uid="{2B110C64-54E0-46AF-A900-6952C9295ECC}"/>
    <cellStyle name="Normal" xfId="0" builtinId="0"/>
    <cellStyle name="Normal 10" xfId="4" xr:uid="{00000000-0005-0000-0000-000008000000}"/>
    <cellStyle name="Normal 10 2" xfId="132" xr:uid="{CF4A5170-B955-45DB-8B31-CD2732B3B92A}"/>
    <cellStyle name="Normal 10 2 2" xfId="134" xr:uid="{A66047EE-2413-4089-9883-8C0105A9A2E6}"/>
    <cellStyle name="Normal 10 3" xfId="197" xr:uid="{7F58E4D4-6576-4E0E-B99F-4B793860081E}"/>
    <cellStyle name="Normal 10 4" xfId="35" xr:uid="{776093C5-F49C-4CF3-8CC1-15C9E6553696}"/>
    <cellStyle name="Normal 10 7" xfId="206" xr:uid="{C179FC53-7E88-4F47-B59F-A9B8E9DBC67F}"/>
    <cellStyle name="Normal 11" xfId="36" xr:uid="{AE644989-4FEE-494D-B53B-101A449E4B26}"/>
    <cellStyle name="Normal 11 2" xfId="202" xr:uid="{EE8F645A-6892-42F0-B2D6-7C169C6E5450}"/>
    <cellStyle name="Normal 11 2 2" xfId="338" xr:uid="{06C4DC14-E724-407D-A3DE-49B106BEB690}"/>
    <cellStyle name="Normal 12" xfId="90" xr:uid="{A8DB0EC9-5156-4888-82ED-9C2F55ADDA22}"/>
    <cellStyle name="Normal 13" xfId="91" xr:uid="{38875589-5F50-4117-8B52-B8E5BA6E3E73}"/>
    <cellStyle name="Normal 14" xfId="51" xr:uid="{7E6C22A8-1835-43C9-B9E8-5180888E7892}"/>
    <cellStyle name="Normal 14 2 2" xfId="131" xr:uid="{98CD637B-6E36-4EBF-90F7-FD65B501A1BF}"/>
    <cellStyle name="Normal 14 2 2 2" xfId="279" xr:uid="{92898696-92B4-4E57-A2CA-B1C88BD84DC9}"/>
    <cellStyle name="Normal 14 2 2 2 2" xfId="414" xr:uid="{E84AC774-47C9-4EA5-AA39-8DD23E09709A}"/>
    <cellStyle name="Normal 14 2 2 3" xfId="241" xr:uid="{6953EFE9-1833-4D18-A92F-5521A18A085F}"/>
    <cellStyle name="Normal 14 2 2 3 2" xfId="376" xr:uid="{24489BCE-E638-4942-9508-2C5681B93A09}"/>
    <cellStyle name="Normal 14 2 2 4" xfId="313" xr:uid="{864002D4-224E-44BB-BBB2-477414584801}"/>
    <cellStyle name="Normal 15" xfId="136" xr:uid="{2B16BAB8-68AB-4499-87CD-97FF32F30B1B}"/>
    <cellStyle name="Normal 16" xfId="145" xr:uid="{E1EA0606-C2CB-4CF5-B9C5-F5E3C5B12763}"/>
    <cellStyle name="Normal 16 2" xfId="319" xr:uid="{7489ED98-D111-4F80-AF26-566FE30A76A6}"/>
    <cellStyle name="Normal 17" xfId="30" xr:uid="{6A236478-5286-4DF4-B353-AE46930C64B6}"/>
    <cellStyle name="Normal 19" xfId="37" xr:uid="{688058D2-3991-4A4D-9436-2748D73AD4B1}"/>
    <cellStyle name="Normal 19 2" xfId="111" xr:uid="{5BACD8BE-1E6C-45C1-BECE-A9A6CACD4B90}"/>
    <cellStyle name="Normal 19 2 2" xfId="260" xr:uid="{CD085236-D3D9-40AA-AF4D-7BEFD5D1A430}"/>
    <cellStyle name="Normal 19 2 2 2" xfId="395" xr:uid="{0A04910C-79FD-40B7-A045-BD8774052FF4}"/>
    <cellStyle name="Normal 19 2 3" xfId="222" xr:uid="{0AF4ED88-2300-4BE1-9C01-458D0AB5DE12}"/>
    <cellStyle name="Normal 19 2 3 2" xfId="357" xr:uid="{A42B9F0B-AF4B-4E36-8B38-F8DC039656BE}"/>
    <cellStyle name="Normal 19 2 4" xfId="294" xr:uid="{F4E6CEDE-73F4-42E2-B845-E72272AB9608}"/>
    <cellStyle name="Normal 19 3" xfId="117" xr:uid="{C9CE152D-4A14-4942-803C-199957EC3129}"/>
    <cellStyle name="Normal 19 3 2" xfId="265" xr:uid="{E75CDBCD-BF57-4AF9-B381-FF05F8FD534A}"/>
    <cellStyle name="Normal 19 3 2 2" xfId="400" xr:uid="{56C9AF21-6720-413E-A97D-9974B905759D}"/>
    <cellStyle name="Normal 19 3 3" xfId="227" xr:uid="{3C4ECDA2-1C3D-47EF-A739-29B5CD157B0C}"/>
    <cellStyle name="Normal 19 3 3 2" xfId="362" xr:uid="{EB1FCF7D-A42A-4947-B524-A3A00E5C9DC9}"/>
    <cellStyle name="Normal 19 3 4" xfId="299" xr:uid="{06D64D41-B609-49B1-8BF0-9C3A0653D567}"/>
    <cellStyle name="Normal 19 4" xfId="122" xr:uid="{07F2EAD8-1C85-45FA-9C09-067DA90EC839}"/>
    <cellStyle name="Normal 19 4 2" xfId="270" xr:uid="{1724ABFF-F966-41CB-BA7A-DF41BE2BBFF6}"/>
    <cellStyle name="Normal 19 4 2 2" xfId="405" xr:uid="{FED9C37F-E0B7-461B-96EC-3171B58C30EC}"/>
    <cellStyle name="Normal 19 4 3" xfId="232" xr:uid="{5B3B9709-C704-4655-A4C7-6006EE3DDA1C}"/>
    <cellStyle name="Normal 19 4 3 2" xfId="367" xr:uid="{30F4ABFE-07FA-447A-9ECA-416265907A7A}"/>
    <cellStyle name="Normal 19 4 4" xfId="304" xr:uid="{90100E51-1DD8-41CD-884E-370117E043EF}"/>
    <cellStyle name="Normal 19 5" xfId="249" xr:uid="{38A55DB7-A9D1-425E-8851-E1C897D279A1}"/>
    <cellStyle name="Normal 19 5 2" xfId="384" xr:uid="{C5759D39-241A-4961-A29E-EDAE6AE100B2}"/>
    <cellStyle name="Normal 19 6" xfId="211" xr:uid="{206DFA18-EE59-4DB4-8BC6-E70624CC4DEA}"/>
    <cellStyle name="Normal 19 6 2" xfId="346" xr:uid="{9B685492-5B0F-40C0-AFD2-274A436A2F60}"/>
    <cellStyle name="Normal 19 7" xfId="283" xr:uid="{DB9CF03A-83F9-42E1-A4D8-F6A19AB32529}"/>
    <cellStyle name="Normal 2" xfId="5" xr:uid="{00000000-0005-0000-0000-000009000000}"/>
    <cellStyle name="Normal 2 2" xfId="6" xr:uid="{00000000-0005-0000-0000-00000A000000}"/>
    <cellStyle name="Normal 2 2 2" xfId="25" xr:uid="{D5801A7D-46E8-4880-B4EC-2D038515062C}"/>
    <cellStyle name="Normal 2 2 2 2" xfId="162" xr:uid="{B321FD5A-36FA-42F0-9352-E0478780B34A}"/>
    <cellStyle name="Normal 2 2 2 2 2" xfId="325" xr:uid="{A1C7EDA4-AFF6-4C2A-B3E7-510EE35DDB7D}"/>
    <cellStyle name="Normal 2 2 2 3" xfId="39" xr:uid="{34B8441C-4750-4C70-AF78-021AD79D8A50}"/>
    <cellStyle name="Normal 2 2 3" xfId="92" xr:uid="{D76997DD-9E2F-4461-9EE3-821FB985CAEC}"/>
    <cellStyle name="Normal 2 2 3 2" xfId="183" xr:uid="{F7B47F25-EB25-4709-B2E7-965AA2075F4D}"/>
    <cellStyle name="Normal 2 2 4" xfId="139" xr:uid="{5181B4EB-1A4D-45D4-B768-55BC6105E5B7}"/>
    <cellStyle name="Normal 2 2 5" xfId="38" xr:uid="{5CFC16F8-3D13-46B3-BE73-9115FCFD039E}"/>
    <cellStyle name="Normal 2 3" xfId="7" xr:uid="{00000000-0005-0000-0000-00000B000000}"/>
    <cellStyle name="Normal 2 3 2" xfId="93" xr:uid="{93779E29-0B2D-4715-BFF0-3474AD2A014E}"/>
    <cellStyle name="Normal 2 3 2 2" xfId="125" xr:uid="{A1F0E938-9D1C-4125-90C1-8B4162022488}"/>
    <cellStyle name="Normal 2 3 2 2 2" xfId="273" xr:uid="{F62A4028-3C6B-4BDA-8DFA-7EF4C541B704}"/>
    <cellStyle name="Normal 2 3 2 2 2 2" xfId="408" xr:uid="{F4D3F05C-CFD6-4114-A546-134618605E7A}"/>
    <cellStyle name="Normal 2 3 2 2 3" xfId="235" xr:uid="{8CF11AAE-2094-4E75-90FC-4A331BEDE0CC}"/>
    <cellStyle name="Normal 2 3 2 2 3 2" xfId="370" xr:uid="{3D51FE07-D41D-49C2-9AB6-12F73F25C266}"/>
    <cellStyle name="Normal 2 3 2 2 4" xfId="307" xr:uid="{1748EA80-B3FD-4763-9FD3-14DA1361E010}"/>
    <cellStyle name="Normal 2 3 2 3" xfId="193" xr:uid="{7B31230B-76D5-4B7F-9459-BE86E922FBFF}"/>
    <cellStyle name="Normal 2 3 2 3 2" xfId="251" xr:uid="{6C702E7B-3625-4A32-B5F6-16A7351C2015}"/>
    <cellStyle name="Normal 2 3 2 3 2 2" xfId="386" xr:uid="{FFA16EE1-361C-4CAB-BD45-90858B64132B}"/>
    <cellStyle name="Normal 2 3 2 4" xfId="213" xr:uid="{D5823BB0-2577-4AD8-917C-A564FD1F4072}"/>
    <cellStyle name="Normal 2 3 2 4 2" xfId="348" xr:uid="{2A92CCC2-A37B-4ABB-89E4-F594517AE8AA}"/>
    <cellStyle name="Normal 2 3 2 5" xfId="285" xr:uid="{A03C9C35-681A-48B1-AB08-DC97DAECEB18}"/>
    <cellStyle name="Normal 2 3 3" xfId="142" xr:uid="{B31C82F2-99A1-4FAB-814E-F4DC786437CD}"/>
    <cellStyle name="Normal 2 3 4" xfId="158" xr:uid="{E0205981-2C76-4F27-8C14-A71E995C60B8}"/>
    <cellStyle name="Normal 2 3 4 2" xfId="323" xr:uid="{DD343406-B21C-4ECB-817D-0EE299EE4409}"/>
    <cellStyle name="Normal 2 3 5" xfId="40" xr:uid="{7AA2B665-92BF-4468-A811-BE984303371E}"/>
    <cellStyle name="Normal 2 4" xfId="8" xr:uid="{00000000-0005-0000-0000-00000C000000}"/>
    <cellStyle name="Normal 2 4 2" xfId="29" xr:uid="{A313F1F3-33EB-4872-9B06-D7671707F74C}"/>
    <cellStyle name="Normal 2 4 2 2" xfId="166" xr:uid="{4626FA30-39F8-49F4-9261-6B14197A1AFA}"/>
    <cellStyle name="Normal 2 5" xfId="9" xr:uid="{00000000-0005-0000-0000-00000D000000}"/>
    <cellStyle name="Normal 2 5 2" xfId="198" xr:uid="{9D462270-BB0C-4118-A435-4A1C9FB5686A}"/>
    <cellStyle name="Normal 2 5 3" xfId="138" xr:uid="{06E4B431-5284-4DEA-8A94-BADD45846387}"/>
    <cellStyle name="Normal 2 6" xfId="137" xr:uid="{3BF23E54-8B8C-43A1-A3CB-E3C42C7C4987}"/>
    <cellStyle name="Normal 2_Operat_uzsk_pieteik_stacion_2011" xfId="94" xr:uid="{04B8F0C3-1CC8-489E-BB53-A4466BEC569A}"/>
    <cellStyle name="Normal 3" xfId="10" xr:uid="{00000000-0005-0000-0000-00000E000000}"/>
    <cellStyle name="Normal 3 10" xfId="212" xr:uid="{6001AFD6-3132-4A45-9925-8AC6A9CEB070}"/>
    <cellStyle name="Normal 3 10 2" xfId="347" xr:uid="{6F44A224-82E9-479B-A715-F4785EDD9E18}"/>
    <cellStyle name="Normal 3 11" xfId="284" xr:uid="{9EF0ABBD-2C4B-4260-87CE-CDFD8906DB45}"/>
    <cellStyle name="Normal 3 12" xfId="41" xr:uid="{07D9E413-B9A6-48CC-89AC-493BBBF5DA52}"/>
    <cellStyle name="Normal 3 2" xfId="95" xr:uid="{FE29DD66-CEAA-4A8F-BE20-AA82F086E746}"/>
    <cellStyle name="Normal 3 2 2" xfId="96" xr:uid="{2C4BC18F-EC49-4EA9-9E96-5ECD336F24F8}"/>
    <cellStyle name="Normal 3 2 3" xfId="201" xr:uid="{7E2FC9E9-51D6-46A7-A481-F126E340E5FA}"/>
    <cellStyle name="Normal 3 2 3 2" xfId="337" xr:uid="{80E1884F-85D5-4F5C-9BE6-B80EB9EAE2A3}"/>
    <cellStyle name="Normal 3 2 4" xfId="159" xr:uid="{3DDF12E3-84D2-41B9-B9D2-58C999F0D102}"/>
    <cellStyle name="Normal 3 2 4 2" xfId="324" xr:uid="{230A65CF-B5D7-4152-8981-AA61A4DBB69E}"/>
    <cellStyle name="Normal 3 3" xfId="97" xr:uid="{FB816A40-F65E-4872-BD88-A8BDAA34968E}"/>
    <cellStyle name="Normal 3 3 2" xfId="126" xr:uid="{16C2659F-D300-4AE7-BE36-8831E244D380}"/>
    <cellStyle name="Normal 3 3 2 2" xfId="274" xr:uid="{F0F4B522-14D3-4896-B59C-DF5FBDB3E8D1}"/>
    <cellStyle name="Normal 3 3 2 2 2" xfId="409" xr:uid="{94A22E2E-2466-49E3-874A-35F8F06DF2AF}"/>
    <cellStyle name="Normal 3 3 2 3" xfId="236" xr:uid="{EEC62771-D3BD-4807-BDBB-FD46EBB6DE36}"/>
    <cellStyle name="Normal 3 3 2 3 2" xfId="371" xr:uid="{147552E5-9417-419F-8E30-59B22A7073A0}"/>
    <cellStyle name="Normal 3 3 2 4" xfId="308" xr:uid="{97E4AD1F-A1D3-468F-971F-14F309978DC9}"/>
    <cellStyle name="Normal 3 3 3" xfId="252" xr:uid="{B3A05AA2-CC44-4699-A42E-4F0E6B7CE4C6}"/>
    <cellStyle name="Normal 3 3 3 2" xfId="387" xr:uid="{0F33C70A-6E14-4771-AE32-56F7B7C6A0EF}"/>
    <cellStyle name="Normal 3 3 4" xfId="214" xr:uid="{4E10539B-F085-4926-A0C1-B4FFA86DCE65}"/>
    <cellStyle name="Normal 3 3 4 2" xfId="349" xr:uid="{2252841C-40BB-4F43-AD24-61D5EB43FD5C}"/>
    <cellStyle name="Normal 3 3 5" xfId="286" xr:uid="{E53CC634-5370-4856-877E-3A1E762693F8}"/>
    <cellStyle name="Normal 3 4" xfId="112" xr:uid="{52622D7D-4331-454B-8560-C39E92A71E5E}"/>
    <cellStyle name="Normal 3 4 2" xfId="261" xr:uid="{53ECB9C1-4D37-4787-8B7C-27A1C9632431}"/>
    <cellStyle name="Normal 3 4 2 2" xfId="396" xr:uid="{0AADC77E-1715-4B04-A94D-9AB00490CF30}"/>
    <cellStyle name="Normal 3 4 3" xfId="223" xr:uid="{0C78F4D7-E896-48E7-AA96-E970C458A686}"/>
    <cellStyle name="Normal 3 4 3 2" xfId="358" xr:uid="{193269BD-5F61-4652-9D22-CAE48181A376}"/>
    <cellStyle name="Normal 3 4 4" xfId="295" xr:uid="{F8F2EDD4-9C03-4169-BB71-190B3549EF5C}"/>
    <cellStyle name="Normal 3 5" xfId="118" xr:uid="{6F1D7E17-A8B5-4A6B-A719-4D7A78A3DA16}"/>
    <cellStyle name="Normal 3 5 2" xfId="266" xr:uid="{C7052FC4-FAA0-4071-B666-A0CA64E33B40}"/>
    <cellStyle name="Normal 3 5 2 2" xfId="401" xr:uid="{348C413F-AF5D-4A70-A9CC-D95B5B008B3E}"/>
    <cellStyle name="Normal 3 5 3" xfId="228" xr:uid="{02EA9C0E-6B9A-4C4B-B988-85AE79F68B46}"/>
    <cellStyle name="Normal 3 5 3 2" xfId="363" xr:uid="{9EC88B4B-1F42-4378-8218-C1FF54AC8F62}"/>
    <cellStyle name="Normal 3 5 4" xfId="300" xr:uid="{4670C399-5613-4244-8FDE-65C6F7C06DDA}"/>
    <cellStyle name="Normal 3 6" xfId="123" xr:uid="{E7B027FE-D379-4C62-98C5-3038B5917412}"/>
    <cellStyle name="Normal 3 6 2" xfId="271" xr:uid="{34CBDB99-E4F0-49A8-B3C2-B5FDFD10A8AC}"/>
    <cellStyle name="Normal 3 6 2 2" xfId="406" xr:uid="{D38C40E0-B27C-464C-9DA3-B410A13E8500}"/>
    <cellStyle name="Normal 3 6 3" xfId="233" xr:uid="{399D9663-0CF2-4057-B68D-4C43918C532C}"/>
    <cellStyle name="Normal 3 6 3 2" xfId="368" xr:uid="{FDC6994E-017C-4A0B-8E83-D0BA5633138D}"/>
    <cellStyle name="Normal 3 6 4" xfId="305" xr:uid="{6F2B3414-8513-4854-A1CF-E0EC81DBC638}"/>
    <cellStyle name="Normal 3 7" xfId="140" xr:uid="{F9EF321C-66C0-4C84-846F-22F4B514DFBB}"/>
    <cellStyle name="Normal 3 7 2" xfId="243" xr:uid="{11FACC5D-155A-48E8-A807-1578D0C0868B}"/>
    <cellStyle name="Normal 3 7 2 2" xfId="378" xr:uid="{A067DC3E-DE25-4748-867B-E3C39D3F6F46}"/>
    <cellStyle name="Normal 3 7 3" xfId="315" xr:uid="{66698AD1-AE49-48B2-9907-B3D2AA20BEA6}"/>
    <cellStyle name="Normal 3 8" xfId="143" xr:uid="{E37DC12A-62A2-48E9-B149-21909C4C802B}"/>
    <cellStyle name="Normal 3 8 2" xfId="245" xr:uid="{F03B52F0-74D1-49E3-AE8C-807455167660}"/>
    <cellStyle name="Normal 3 8 2 2" xfId="380" xr:uid="{90490B2B-5FE2-4C9B-BD12-669B21D1C953}"/>
    <cellStyle name="Normal 3 8 3" xfId="317" xr:uid="{90A5CD73-1890-4BFE-9440-2A4843F29D4A}"/>
    <cellStyle name="Normal 3 9" xfId="207" xr:uid="{2D1DE3C3-D76F-4BE6-B418-9E8E9E92C9AC}"/>
    <cellStyle name="Normal 3 9 2" xfId="250" xr:uid="{1665DBF6-34A2-432E-8E98-1689B4A39766}"/>
    <cellStyle name="Normal 3 9 2 2" xfId="385" xr:uid="{A7046CAE-3F74-48D2-9C65-E06C6B6969F8}"/>
    <cellStyle name="Normal 3 9 3" xfId="342" xr:uid="{699E3B6D-26DD-44B8-93E5-298DAFD4690C}"/>
    <cellStyle name="Normal 4" xfId="11" xr:uid="{00000000-0005-0000-0000-00000F000000}"/>
    <cellStyle name="Normal 4 2" xfId="12" xr:uid="{00000000-0005-0000-0000-000010000000}"/>
    <cellStyle name="Normal 4 2 2" xfId="127" xr:uid="{792CF934-6610-48FE-AD13-63FECADEDEB4}"/>
    <cellStyle name="Normal 4 2 2 2" xfId="275" xr:uid="{47968AC7-7B06-4912-ABE0-FBEB774C5449}"/>
    <cellStyle name="Normal 4 2 2 2 2" xfId="410" xr:uid="{84641403-69C2-4EA0-9551-597FDBAF0D22}"/>
    <cellStyle name="Normal 4 2 2 3" xfId="237" xr:uid="{E37373B3-8380-49D3-AD17-F37985CE2979}"/>
    <cellStyle name="Normal 4 2 2 3 2" xfId="372" xr:uid="{BF338136-D1F8-48C2-AD90-3AF66DA660F2}"/>
    <cellStyle name="Normal 4 2 2 4" xfId="309" xr:uid="{238BD173-D6A2-4423-9E1D-F9F91C9DAB3D}"/>
    <cellStyle name="Normal 4 2 3" xfId="153" xr:uid="{39900764-9306-4D94-AE43-00A1D9160980}"/>
    <cellStyle name="Normal 4 2 3 2" xfId="253" xr:uid="{20201FDE-A3F2-45CC-AE6A-E232A8293641}"/>
    <cellStyle name="Normal 4 2 3 2 2" xfId="388" xr:uid="{3305114F-7753-4AAF-A388-A2F1F145CDEB}"/>
    <cellStyle name="Normal 4 2 4" xfId="215" xr:uid="{149466A2-4456-4BC0-AD20-1CE8DB03ADDA}"/>
    <cellStyle name="Normal 4 2 4 2" xfId="350" xr:uid="{6F35AE59-4A31-41F6-BD92-EEC776D73249}"/>
    <cellStyle name="Normal 4 2 5" xfId="287" xr:uid="{F5E83CD6-660A-4D19-9776-1065B621414F}"/>
    <cellStyle name="Normal 4 2 6" xfId="98" xr:uid="{F16CB417-8666-4150-BF35-81F5319BCBFC}"/>
    <cellStyle name="Normal 4 3" xfId="13" xr:uid="{00000000-0005-0000-0000-000011000000}"/>
    <cellStyle name="Normal 4 4" xfId="149" xr:uid="{FF8F39F6-44B0-4741-8F77-D947859C248B}"/>
    <cellStyle name="Normal 5" xfId="14" xr:uid="{00000000-0005-0000-0000-000012000000}"/>
    <cellStyle name="Normal 5 2" xfId="15" xr:uid="{00000000-0005-0000-0000-000013000000}"/>
    <cellStyle name="Normal 5 2 2" xfId="128" xr:uid="{82726699-5412-407E-8775-FCB3C044C6AA}"/>
    <cellStyle name="Normal 5 2 2 2" xfId="276" xr:uid="{5C2E1C1A-FB3B-4A07-A689-B7C5FB46CC5A}"/>
    <cellStyle name="Normal 5 2 2 2 2" xfId="411" xr:uid="{5213D48C-A256-489F-B5BC-22B9924A22BD}"/>
    <cellStyle name="Normal 5 2 2 3" xfId="238" xr:uid="{FDBC6CE9-4F8F-4388-A60E-D089ACB30347}"/>
    <cellStyle name="Normal 5 2 2 3 2" xfId="373" xr:uid="{DE4F4F07-6BEB-44DC-B393-796144FE4CEB}"/>
    <cellStyle name="Normal 5 2 2 4" xfId="310" xr:uid="{1979FEE0-F91A-445D-9F4E-FD67E4BB900C}"/>
    <cellStyle name="Normal 5 2 3" xfId="154" xr:uid="{5D150DBE-9698-4FE2-86B6-965B9440E3BE}"/>
    <cellStyle name="Normal 5 2 3 2" xfId="254" xr:uid="{CE5A289C-0ABC-4571-B3F7-99A9BEE23E31}"/>
    <cellStyle name="Normal 5 2 3 2 2" xfId="389" xr:uid="{0D907EE4-73AC-4CAB-8EEC-2DFE754C7CCE}"/>
    <cellStyle name="Normal 5 2 4" xfId="216" xr:uid="{2EBFF976-54D3-463D-B27E-3D8593C49E4C}"/>
    <cellStyle name="Normal 5 2 4 2" xfId="351" xr:uid="{36FA86F7-4B07-4230-A090-8233A7EC6C1C}"/>
    <cellStyle name="Normal 5 2 5" xfId="288" xr:uid="{8875686D-B485-4985-948B-43A8B78D8E0D}"/>
    <cellStyle name="Normal 5 2 6" xfId="99" xr:uid="{38C4D424-76B6-4E5C-93D0-1DED3E0B3F9D}"/>
    <cellStyle name="Normal 5 3" xfId="150" xr:uid="{C6C1418A-5951-48DF-92F3-83E70FF5CCCC}"/>
    <cellStyle name="Normal 5 4" xfId="42" xr:uid="{C7903F76-2815-4425-823E-CA8A4FC1C4AD}"/>
    <cellStyle name="Normal 6" xfId="23" xr:uid="{1249CAC2-1432-4215-B5A3-9B1361B7641F}"/>
    <cellStyle name="Normal 6 2" xfId="26" xr:uid="{F49CA0AA-0D16-4CCC-AF80-E8D2ACD24AB8}"/>
    <cellStyle name="Normal 6 2 2" xfId="164" xr:uid="{76E65AC1-C8BF-44F1-9E75-B41808CC32E1}"/>
    <cellStyle name="Normal 6 2 3" xfId="52" xr:uid="{811569C2-7449-4CA3-AAE0-92FE67840E2D}"/>
    <cellStyle name="Normal 6 3" xfId="163" xr:uid="{9FF73CF0-11A3-4231-8452-6AA80E6792B6}"/>
    <cellStyle name="Normal 6 4" xfId="167" xr:uid="{AE3B5DAE-CC0A-4907-97EA-8190DE1C6DF5}"/>
    <cellStyle name="Normal 6 5" xfId="157" xr:uid="{7FB59110-461F-461F-8979-064CD45057CD}"/>
    <cellStyle name="Normal 6 6" xfId="43" xr:uid="{A3502439-AB88-47E7-849F-C1EFB7DDDCCD}"/>
    <cellStyle name="Normal 7" xfId="16" xr:uid="{00000000-0005-0000-0000-000014000000}"/>
    <cellStyle name="Normal 7 2" xfId="100" xr:uid="{E8A5BF0A-B095-4B00-A035-547E685E628C}"/>
    <cellStyle name="Normal 7 3" xfId="186" xr:uid="{EC388538-01D5-4F75-986B-A2EB95CE9FBA}"/>
    <cellStyle name="Normal 7 4" xfId="49" xr:uid="{A463BEBA-9051-46A0-87B8-B5E1D4434B9F}"/>
    <cellStyle name="Normal 8" xfId="44" xr:uid="{C71D0CD8-6670-4475-851C-CBC8B6829C1F}"/>
    <cellStyle name="Normal 8 2" xfId="113" xr:uid="{D60678C0-5E2B-47A3-A9EE-E988B8B902D2}"/>
    <cellStyle name="Normal 8 3" xfId="160" xr:uid="{D3467242-14D9-4383-A2EB-4DD527B13792}"/>
    <cellStyle name="Normal 9" xfId="17" xr:uid="{00000000-0005-0000-0000-000015000000}"/>
    <cellStyle name="Normal 9 2" xfId="18" xr:uid="{00000000-0005-0000-0000-000016000000}"/>
    <cellStyle name="Normal 9 2 2" xfId="114" xr:uid="{9BF15E2D-DDF9-4F23-A16B-AD59A2E5BEB5}"/>
    <cellStyle name="Normal 9 2 2 2" xfId="262" xr:uid="{FA61EBFC-1007-4E5C-A044-800AA429BCF8}"/>
    <cellStyle name="Normal 9 2 2 2 2" xfId="397" xr:uid="{4CFF7AFA-C3C5-4389-A9E4-067617F367C6}"/>
    <cellStyle name="Normal 9 2 2 3" xfId="224" xr:uid="{9C67F600-C4A6-46FD-9285-FD332FD9E574}"/>
    <cellStyle name="Normal 9 2 2 3 2" xfId="359" xr:uid="{68D81481-F30D-4FA7-9BDF-24F7E8ECFEE1}"/>
    <cellStyle name="Normal 9 2 2 4" xfId="296" xr:uid="{E38339EE-5AE0-4837-8193-3760CB9D5B19}"/>
    <cellStyle name="Normal 9 2 3" xfId="119" xr:uid="{2954F8BE-6B04-4236-8F59-2DA5BA11F17A}"/>
    <cellStyle name="Normal 9 2 3 2" xfId="267" xr:uid="{C325A81D-6A76-4909-901F-3A53FF7D17F7}"/>
    <cellStyle name="Normal 9 2 3 2 2" xfId="402" xr:uid="{369011A0-0FAC-405B-9B1D-C2E0B7B1291D}"/>
    <cellStyle name="Normal 9 2 3 3" xfId="229" xr:uid="{8EBAD1D6-639F-452B-B84C-9621BF17DA8E}"/>
    <cellStyle name="Normal 9 2 3 3 2" xfId="364" xr:uid="{92C56E7E-FBB6-419D-AE5B-57985834C3A2}"/>
    <cellStyle name="Normal 9 2 3 4" xfId="301" xr:uid="{AC486E8B-308D-4359-92A3-3A1935CE6AC8}"/>
    <cellStyle name="Normal 9 2 4" xfId="130" xr:uid="{0D260176-5BDA-4832-888A-1A0BB5AA5D55}"/>
    <cellStyle name="Normal 9 2 4 2" xfId="278" xr:uid="{92A2AAC9-03D5-4ECE-95D7-8793666D4238}"/>
    <cellStyle name="Normal 9 2 4 2 2" xfId="413" xr:uid="{41D6368E-364E-44B9-8CBF-322413BB03ED}"/>
    <cellStyle name="Normal 9 2 4 3" xfId="240" xr:uid="{8A1FC069-7ECE-4138-B08C-F3A7A600AC2F}"/>
    <cellStyle name="Normal 9 2 4 3 2" xfId="375" xr:uid="{CD3092F8-9E3A-421B-821F-8DF1AA50F027}"/>
    <cellStyle name="Normal 9 2 4 4" xfId="312" xr:uid="{ADB06F6F-5975-4554-B17F-63F32D3F704D}"/>
    <cellStyle name="Normal 9 2 5" xfId="256" xr:uid="{8F763839-FD50-4506-A00E-6DF11BA5F49F}"/>
    <cellStyle name="Normal 9 2 5 2" xfId="391" xr:uid="{F839AE0E-87B7-4567-B530-FA05EC77B70C}"/>
    <cellStyle name="Normal 9 2 6" xfId="218" xr:uid="{0C0FB509-B2F7-4868-AA5E-9D49473AE571}"/>
    <cellStyle name="Normal 9 2 6 2" xfId="353" xr:uid="{CDBB7355-76F4-4CF2-9EE5-1D627EA6FC48}"/>
    <cellStyle name="Normal 9 2 7" xfId="290" xr:uid="{0FF6E97A-C8DC-40B1-AD75-C6CD8B14A57F}"/>
    <cellStyle name="Normal 9 2 8" xfId="102" xr:uid="{CA167701-DD28-4CC3-BD51-64C2906DD2B5}"/>
    <cellStyle name="Normal 9 3" xfId="129" xr:uid="{EFD14086-3259-43C4-9480-7231D61382F2}"/>
    <cellStyle name="Normal 9 3 2" xfId="277" xr:uid="{926DBF7E-2E79-477C-A46B-03C6206F4FF2}"/>
    <cellStyle name="Normal 9 3 2 2" xfId="412" xr:uid="{E53382E8-C6A2-42C7-B082-7ECD67152055}"/>
    <cellStyle name="Normal 9 3 3" xfId="239" xr:uid="{670BBCF6-5AAC-42D7-B666-6639FA6E9386}"/>
    <cellStyle name="Normal 9 3 3 2" xfId="374" xr:uid="{BF0D047B-B5D4-4C0F-9251-A8DFD094FD0C}"/>
    <cellStyle name="Normal 9 3 4" xfId="311" xr:uid="{8E29D493-5391-46CE-85B5-64FFE141B82B}"/>
    <cellStyle name="Normal 9 4" xfId="161" xr:uid="{1C0B9C32-539E-4029-8F7D-82894B5489D0}"/>
    <cellStyle name="Normal 9 4 2" xfId="255" xr:uid="{0936485B-F321-4C2E-8175-70EC274A8255}"/>
    <cellStyle name="Normal 9 4 2 2" xfId="390" xr:uid="{0AA962D7-42F6-4CCA-A6C4-C2C395FEF19E}"/>
    <cellStyle name="Normal 9 5" xfId="217" xr:uid="{FC2EB574-21AD-4B76-A0D7-0FA9C52DF8DB}"/>
    <cellStyle name="Normal 9 5 2" xfId="352" xr:uid="{072A6E64-C940-4530-AB0B-1959D28FE1ED}"/>
    <cellStyle name="Normal 9 6" xfId="289" xr:uid="{9111BB8E-C182-47E0-A237-E031C2FF60C0}"/>
    <cellStyle name="Normal 9 7" xfId="101" xr:uid="{E7F7E35D-FC4B-4F01-820F-AE20B1264F15}"/>
    <cellStyle name="Note 2" xfId="103" xr:uid="{28F8A6BF-049C-4991-8E57-2879297127B9}"/>
    <cellStyle name="Output 2" xfId="104" xr:uid="{2436791A-CCE6-4E40-837A-5EFF1DC80A83}"/>
    <cellStyle name="Parastais_FMLikp01_p05_221205_pap_afp_makp" xfId="45" xr:uid="{D143E88D-5540-402D-86C5-57E20454C4DF}"/>
    <cellStyle name="Parasts 2" xfId="147" xr:uid="{4AACC7AF-606E-4D82-9783-62BC43D70773}"/>
    <cellStyle name="Parasts 3" xfId="148" xr:uid="{7F55CD13-5310-44CA-8262-27844DE52388}"/>
    <cellStyle name="Parasts 4" xfId="177" xr:uid="{60BE5BCA-ECD5-4D43-957E-35DEEB0452D7}"/>
    <cellStyle name="Percent 2" xfId="19" xr:uid="{00000000-0005-0000-0000-000020000000}"/>
    <cellStyle name="Percent 2 2" xfId="141" xr:uid="{B8A60D72-6472-4AD3-A55A-A0BAC3FA7439}"/>
    <cellStyle name="Percent 2 2 2" xfId="20" xr:uid="{00000000-0005-0000-0000-000021000000}"/>
    <cellStyle name="Percent 2 2 2 2" xfId="379" xr:uid="{B9BD919D-9C7B-4550-9022-F2622F828BC1}"/>
    <cellStyle name="Percent 2 2 2 3" xfId="244" xr:uid="{F80D8694-E58D-4635-8AAC-07F113B14D4B}"/>
    <cellStyle name="Percent 2 2 3" xfId="316" xr:uid="{0A7F336A-998B-4F4F-B63F-8132DCF69260}"/>
    <cellStyle name="Percent 2 3" xfId="21" xr:uid="{00000000-0005-0000-0000-000022000000}"/>
    <cellStyle name="Percent 2 3 2" xfId="246" xr:uid="{DFD160DB-E267-447F-8C86-16DE9BEA489D}"/>
    <cellStyle name="Percent 2 3 2 2" xfId="381" xr:uid="{AFDB3273-DD03-4984-B926-C014391F3D0D}"/>
    <cellStyle name="Percent 2 3 3" xfId="318" xr:uid="{A013464A-DC0B-4FF0-9F60-1BC86083F8D3}"/>
    <cellStyle name="Percent 2 3 4" xfId="144" xr:uid="{CBD04A5C-A8C1-45C9-9093-4613F7BACC58}"/>
    <cellStyle name="Percent 2 4" xfId="208" xr:uid="{BA92358F-7E7E-48B4-A448-907881AE0573}"/>
    <cellStyle name="Percent 2 4 2" xfId="343" xr:uid="{08C9C321-5B39-48B3-9585-93BB263F7049}"/>
    <cellStyle name="Percent 3" xfId="28" xr:uid="{BF641AB3-772F-44FC-B9CB-4134667112DA}"/>
    <cellStyle name="Percent 3 2" xfId="333" xr:uid="{552B4A66-7740-4090-8CF3-B84FAF0AADC0}"/>
    <cellStyle name="Percent 3 3" xfId="175" xr:uid="{7A230D86-7DD3-447E-B915-20BC00192D10}"/>
    <cellStyle name="Percent 4" xfId="22" xr:uid="{00000000-0005-0000-0000-000023000000}"/>
    <cellStyle name="Pie??m." xfId="46" xr:uid="{B12483AA-F6EA-4EE9-8E83-27047C3A511B}"/>
    <cellStyle name="Result" xfId="184" xr:uid="{38DE3FDE-0DF6-4E1F-87E0-E561B19BEDEE}"/>
    <cellStyle name="Result 2" xfId="194" xr:uid="{10C7BE44-76E0-4AEE-82EB-5159BF152250}"/>
    <cellStyle name="Result2" xfId="185" xr:uid="{AE03014F-5A86-4E5B-8060-039E6B0D2B76}"/>
    <cellStyle name="Result2 2" xfId="195" xr:uid="{A6E1DF0C-026B-4622-BA8F-CE4A502980F0}"/>
    <cellStyle name="Style 1" xfId="47" xr:uid="{4E707345-A931-45CC-96CA-ADD79A72EC63}"/>
    <cellStyle name="TableStyleLight1" xfId="133" xr:uid="{094D8E49-D2FD-45D3-AC49-17BDCFF5C495}"/>
    <cellStyle name="Title 2" xfId="105" xr:uid="{BD73EEF5-FF4A-4D9A-8232-55FF1C57DA04}"/>
    <cellStyle name="Total 2" xfId="106" xr:uid="{B7676E45-AFB0-474B-A2D3-AED706AF898C}"/>
    <cellStyle name="V?st." xfId="48" xr:uid="{33D3D0A2-0A43-491E-B8D3-B200C6EF28F8}"/>
    <cellStyle name="Warning Text 2" xfId="107" xr:uid="{1B6DB96C-A8DD-4F70-8378-6804E3944882}"/>
  </cellStyles>
  <dxfs count="0"/>
  <tableStyles count="1" defaultTableStyle="TableStyleMedium9" defaultPivotStyle="PivotStyleLight16">
    <tableStyle name="Invisible" pivot="0" table="0" count="0" xr9:uid="{3AC483D0-7AB2-4B74-9A61-B38A76B692BD}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C9DB-D87E-45DA-973D-1160CE890885}">
  <dimension ref="A1:EH119"/>
  <sheetViews>
    <sheetView tabSelected="1" zoomScale="90" zoomScaleNormal="90" workbookViewId="0">
      <pane ySplit="6" topLeftCell="A36" activePane="bottomLeft" state="frozen"/>
      <selection pane="bottomLeft" activeCell="A2" sqref="A2:H2"/>
    </sheetView>
  </sheetViews>
  <sheetFormatPr defaultColWidth="8.88671875" defaultRowHeight="12.75"/>
  <cols>
    <col min="1" max="1" width="9.44140625" style="16" customWidth="1"/>
    <col min="2" max="2" width="33.33203125" style="8" customWidth="1"/>
    <col min="3" max="3" width="13.33203125" style="17" customWidth="1"/>
    <col min="4" max="5" width="12.21875" style="17" customWidth="1"/>
    <col min="6" max="6" width="12.5546875" style="17" customWidth="1"/>
    <col min="7" max="7" width="12.109375" style="17" customWidth="1"/>
    <col min="8" max="8" width="13.33203125" style="17" customWidth="1"/>
    <col min="9" max="16384" width="8.88671875" style="8"/>
  </cols>
  <sheetData>
    <row r="1" spans="1:8" ht="15.75">
      <c r="H1" s="23"/>
    </row>
    <row r="2" spans="1:8" ht="21" customHeight="1">
      <c r="A2" s="67" t="s">
        <v>53</v>
      </c>
      <c r="B2" s="68"/>
      <c r="C2" s="68"/>
      <c r="D2" s="68"/>
      <c r="E2" s="68"/>
      <c r="F2" s="68"/>
      <c r="G2" s="68"/>
      <c r="H2" s="68"/>
    </row>
    <row r="3" spans="1:8" ht="24.6" customHeight="1">
      <c r="A3" s="4"/>
      <c r="B3" s="4"/>
      <c r="C3" s="5"/>
      <c r="D3" s="5"/>
      <c r="E3" s="5"/>
      <c r="F3" s="5"/>
      <c r="G3" s="5"/>
      <c r="H3" s="5"/>
    </row>
    <row r="4" spans="1:8" s="2" customFormat="1" ht="15.75">
      <c r="A4" s="6" t="s">
        <v>207</v>
      </c>
      <c r="B4" s="6"/>
      <c r="C4" s="49"/>
      <c r="D4" s="7"/>
      <c r="E4" s="49"/>
      <c r="F4" s="49"/>
      <c r="G4" s="49"/>
      <c r="H4" s="49"/>
    </row>
    <row r="5" spans="1:8">
      <c r="A5" s="18"/>
      <c r="B5" s="71"/>
      <c r="C5" s="19"/>
      <c r="D5" s="19"/>
      <c r="E5" s="19"/>
      <c r="F5" s="19"/>
      <c r="G5" s="19"/>
      <c r="H5" s="19"/>
    </row>
    <row r="6" spans="1:8" s="16" customFormat="1" ht="95.45" customHeight="1">
      <c r="A6" s="24" t="s">
        <v>15</v>
      </c>
      <c r="B6" s="24" t="s">
        <v>54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141</v>
      </c>
      <c r="H6" s="25" t="s">
        <v>142</v>
      </c>
    </row>
    <row r="7" spans="1:8" s="16" customFormat="1" ht="15.75" customHeight="1" thickBot="1">
      <c r="A7" s="26"/>
      <c r="B7" s="27"/>
      <c r="C7" s="27"/>
      <c r="D7" s="26"/>
      <c r="E7" s="27"/>
      <c r="F7" s="26"/>
      <c r="G7" s="27"/>
      <c r="H7" s="26"/>
    </row>
    <row r="8" spans="1:8" s="42" customFormat="1" ht="27.75" customHeight="1" thickTop="1">
      <c r="A8" s="80" t="s">
        <v>59</v>
      </c>
      <c r="B8" s="81"/>
      <c r="C8" s="89">
        <f>C9+C10+C12+C13+C14+C15+C17+C19+C20+C21+C22+C23+C24+C25+C26+C27+C28+C29+C30+C31+C34+C35+C38+C39+C41+C40</f>
        <v>187106698</v>
      </c>
      <c r="D8" s="89">
        <f>D9+D10+D12+D13+D14+D15+D17+D19+D20+D21+D22+D23+D24+D25+D26+D27+D28+D29+D30+D31+D34+D35+D38+D39+D41+D40</f>
        <v>187012162.66</v>
      </c>
      <c r="E8" s="89">
        <f>SUM(E9:E42)-E11-E32-E33-E36-E37</f>
        <v>182818026.43000001</v>
      </c>
      <c r="F8" s="89">
        <f>F9+F10+F23+F24+F27+F28+F31</f>
        <v>4041703.9499999997</v>
      </c>
      <c r="G8" s="89">
        <f>SUM(G9:G42)-G11-G32-G33-G36-G37</f>
        <v>182817420.02000001</v>
      </c>
      <c r="H8" s="89">
        <f>H9+H10+H23+H24+H27+H28+H31</f>
        <v>4041703.9499999997</v>
      </c>
    </row>
    <row r="9" spans="1:8" ht="18.95" customHeight="1">
      <c r="A9" s="28" t="s">
        <v>60</v>
      </c>
      <c r="B9" s="32" t="s">
        <v>61</v>
      </c>
      <c r="C9" s="43">
        <v>65973525</v>
      </c>
      <c r="D9" s="43">
        <v>65973525</v>
      </c>
      <c r="E9" s="30">
        <v>65825024.050000004</v>
      </c>
      <c r="F9" s="33">
        <v>3461584</v>
      </c>
      <c r="G9" s="30">
        <v>65825024.050000004</v>
      </c>
      <c r="H9" s="33">
        <v>3461584</v>
      </c>
    </row>
    <row r="10" spans="1:8" ht="25.5">
      <c r="A10" s="28" t="s">
        <v>16</v>
      </c>
      <c r="B10" s="32" t="s">
        <v>62</v>
      </c>
      <c r="C10" s="43">
        <v>262404</v>
      </c>
      <c r="D10" s="43">
        <v>262404</v>
      </c>
      <c r="E10" s="30">
        <v>330201.99</v>
      </c>
      <c r="F10" s="33">
        <v>54904.800000000003</v>
      </c>
      <c r="G10" s="30">
        <v>330201.99</v>
      </c>
      <c r="H10" s="33">
        <v>54904.800000000003</v>
      </c>
    </row>
    <row r="11" spans="1:8" ht="30">
      <c r="A11" s="45"/>
      <c r="B11" s="72" t="s">
        <v>152</v>
      </c>
      <c r="C11" s="73"/>
      <c r="D11" s="73"/>
      <c r="E11" s="48">
        <f>230553.47-F11</f>
        <v>230553.47</v>
      </c>
      <c r="F11" s="74"/>
      <c r="G11" s="48">
        <v>230553.47</v>
      </c>
      <c r="H11" s="74"/>
    </row>
    <row r="12" spans="1:8" ht="24.75" customHeight="1">
      <c r="A12" s="28" t="s">
        <v>17</v>
      </c>
      <c r="B12" s="32" t="s">
        <v>128</v>
      </c>
      <c r="C12" s="43">
        <v>802500</v>
      </c>
      <c r="D12" s="43">
        <v>802500</v>
      </c>
      <c r="E12" s="30">
        <v>801250</v>
      </c>
      <c r="F12" s="31" t="s">
        <v>0</v>
      </c>
      <c r="G12" s="30">
        <v>801250</v>
      </c>
      <c r="H12" s="31" t="s">
        <v>0</v>
      </c>
    </row>
    <row r="13" spans="1:8" ht="45" customHeight="1">
      <c r="A13" s="28" t="s">
        <v>18</v>
      </c>
      <c r="B13" s="32" t="s">
        <v>63</v>
      </c>
      <c r="C13" s="43">
        <v>31070</v>
      </c>
      <c r="D13" s="43">
        <v>31070</v>
      </c>
      <c r="E13" s="30">
        <v>31069.8</v>
      </c>
      <c r="F13" s="31" t="s">
        <v>0</v>
      </c>
      <c r="G13" s="30">
        <v>31069.8</v>
      </c>
      <c r="H13" s="31" t="s">
        <v>0</v>
      </c>
    </row>
    <row r="14" spans="1:8" ht="29.25" customHeight="1">
      <c r="A14" s="28" t="s">
        <v>19</v>
      </c>
      <c r="B14" s="32" t="s">
        <v>129</v>
      </c>
      <c r="C14" s="43">
        <v>363790</v>
      </c>
      <c r="D14" s="43">
        <v>363790</v>
      </c>
      <c r="E14" s="30">
        <v>363789.72</v>
      </c>
      <c r="F14" s="31" t="s">
        <v>0</v>
      </c>
      <c r="G14" s="30">
        <v>363789.72</v>
      </c>
      <c r="H14" s="31" t="s">
        <v>0</v>
      </c>
    </row>
    <row r="15" spans="1:8" ht="25.5" customHeight="1">
      <c r="A15" s="28" t="s">
        <v>20</v>
      </c>
      <c r="B15" s="32" t="s">
        <v>130</v>
      </c>
      <c r="C15" s="43">
        <v>1420222</v>
      </c>
      <c r="D15" s="43">
        <v>1420222</v>
      </c>
      <c r="E15" s="31" t="s">
        <v>0</v>
      </c>
      <c r="F15" s="31" t="s">
        <v>0</v>
      </c>
      <c r="G15" s="31" t="s">
        <v>0</v>
      </c>
      <c r="H15" s="31" t="s">
        <v>0</v>
      </c>
    </row>
    <row r="16" spans="1:8" s="9" customFormat="1" ht="28.5" customHeight="1">
      <c r="A16" s="28" t="s">
        <v>21</v>
      </c>
      <c r="B16" s="32" t="s">
        <v>153</v>
      </c>
      <c r="C16" s="44"/>
      <c r="D16" s="44"/>
      <c r="E16" s="30">
        <v>657367</v>
      </c>
      <c r="F16" s="31" t="s">
        <v>0</v>
      </c>
      <c r="G16" s="30">
        <v>657367</v>
      </c>
      <c r="H16" s="31" t="s">
        <v>0</v>
      </c>
    </row>
    <row r="17" spans="1:138" ht="30" customHeight="1">
      <c r="A17" s="28" t="s">
        <v>22</v>
      </c>
      <c r="B17" s="32" t="s">
        <v>64</v>
      </c>
      <c r="C17" s="43">
        <v>9739615</v>
      </c>
      <c r="D17" s="43">
        <v>9739615</v>
      </c>
      <c r="E17" s="30">
        <v>9734504.3699999992</v>
      </c>
      <c r="F17" s="31" t="s">
        <v>0</v>
      </c>
      <c r="G17" s="30">
        <v>9734504.3699999992</v>
      </c>
      <c r="H17" s="31" t="s">
        <v>0</v>
      </c>
    </row>
    <row r="18" spans="1:138">
      <c r="A18" s="28" t="s">
        <v>23</v>
      </c>
      <c r="B18" s="32" t="s">
        <v>65</v>
      </c>
      <c r="C18" s="43"/>
      <c r="D18" s="43"/>
      <c r="E18" s="30"/>
      <c r="F18" s="31" t="s">
        <v>0</v>
      </c>
      <c r="G18" s="30"/>
      <c r="H18" s="31" t="s">
        <v>0</v>
      </c>
    </row>
    <row r="19" spans="1:138" s="9" customFormat="1" ht="29.25" customHeight="1">
      <c r="A19" s="33" t="s">
        <v>131</v>
      </c>
      <c r="B19" s="85" t="s">
        <v>66</v>
      </c>
      <c r="C19" s="43">
        <v>323802</v>
      </c>
      <c r="D19" s="43">
        <v>323802</v>
      </c>
      <c r="E19" s="30">
        <v>319259.46000000002</v>
      </c>
      <c r="F19" s="31" t="s">
        <v>0</v>
      </c>
      <c r="G19" s="30">
        <v>319259.46000000002</v>
      </c>
      <c r="H19" s="31" t="s">
        <v>0</v>
      </c>
    </row>
    <row r="20" spans="1:138" s="9" customFormat="1" ht="30.75" customHeight="1">
      <c r="A20" s="33" t="s">
        <v>132</v>
      </c>
      <c r="B20" s="85" t="s">
        <v>67</v>
      </c>
      <c r="C20" s="43">
        <v>2740523</v>
      </c>
      <c r="D20" s="43">
        <v>2740523</v>
      </c>
      <c r="E20" s="30">
        <v>2748813.76</v>
      </c>
      <c r="F20" s="31" t="s">
        <v>0</v>
      </c>
      <c r="G20" s="30">
        <v>2748813.76</v>
      </c>
      <c r="H20" s="31" t="s">
        <v>0</v>
      </c>
    </row>
    <row r="21" spans="1:138" s="9" customFormat="1" ht="25.5">
      <c r="A21" s="33" t="s">
        <v>133</v>
      </c>
      <c r="B21" s="85" t="s">
        <v>68</v>
      </c>
      <c r="C21" s="43">
        <v>408116</v>
      </c>
      <c r="D21" s="43">
        <v>408116</v>
      </c>
      <c r="E21" s="30">
        <v>408262.62</v>
      </c>
      <c r="F21" s="31" t="s">
        <v>0</v>
      </c>
      <c r="G21" s="30">
        <v>408262.62</v>
      </c>
      <c r="H21" s="31" t="s">
        <v>0</v>
      </c>
    </row>
    <row r="22" spans="1:138" s="9" customFormat="1">
      <c r="A22" s="33" t="s">
        <v>134</v>
      </c>
      <c r="B22" s="85" t="s">
        <v>69</v>
      </c>
      <c r="C22" s="43">
        <v>184720</v>
      </c>
      <c r="D22" s="43">
        <v>184720</v>
      </c>
      <c r="E22" s="30">
        <v>211943.12</v>
      </c>
      <c r="F22" s="31" t="s">
        <v>0</v>
      </c>
      <c r="G22" s="30">
        <v>211943.12</v>
      </c>
      <c r="H22" s="31" t="s">
        <v>0</v>
      </c>
    </row>
    <row r="23" spans="1:138" s="9" customFormat="1" ht="15.75" customHeight="1">
      <c r="A23" s="34" t="s">
        <v>24</v>
      </c>
      <c r="B23" s="32" t="s">
        <v>70</v>
      </c>
      <c r="C23" s="35">
        <v>9646960</v>
      </c>
      <c r="D23" s="35">
        <v>9646960</v>
      </c>
      <c r="E23" s="36">
        <v>10122146.869999999</v>
      </c>
      <c r="F23" s="30">
        <v>520221.85</v>
      </c>
      <c r="G23" s="36">
        <v>10122146.869999999</v>
      </c>
      <c r="H23" s="30">
        <v>520221.85</v>
      </c>
      <c r="I23" s="21"/>
      <c r="J23" s="20"/>
      <c r="K23" s="21"/>
      <c r="L23" s="20"/>
      <c r="M23" s="21"/>
      <c r="N23" s="20"/>
      <c r="O23" s="21"/>
      <c r="P23" s="20"/>
      <c r="Q23" s="21"/>
      <c r="R23" s="20"/>
      <c r="S23" s="21"/>
      <c r="T23" s="20"/>
      <c r="U23" s="21"/>
      <c r="V23" s="20"/>
      <c r="W23" s="21"/>
      <c r="X23" s="20"/>
      <c r="Y23" s="21"/>
      <c r="Z23" s="20"/>
      <c r="AA23" s="21"/>
      <c r="AB23" s="20"/>
      <c r="AC23" s="21"/>
      <c r="AD23" s="20"/>
      <c r="AE23" s="21"/>
      <c r="AF23" s="20"/>
      <c r="AG23" s="21"/>
      <c r="AH23" s="20"/>
      <c r="AI23" s="21"/>
      <c r="AJ23" s="20"/>
      <c r="AK23" s="21"/>
      <c r="AL23" s="20"/>
      <c r="AM23" s="21"/>
      <c r="AN23" s="20"/>
      <c r="AO23" s="21"/>
      <c r="AP23" s="20"/>
      <c r="AQ23" s="21"/>
      <c r="AR23" s="20"/>
      <c r="AS23" s="21"/>
      <c r="AT23" s="20"/>
      <c r="AU23" s="21"/>
      <c r="AV23" s="20"/>
      <c r="AW23" s="21"/>
      <c r="AX23" s="20"/>
      <c r="AY23" s="21"/>
      <c r="AZ23" s="20"/>
      <c r="BA23" s="21"/>
      <c r="BB23" s="20"/>
      <c r="BC23" s="21"/>
      <c r="BD23" s="20"/>
      <c r="BE23" s="21"/>
      <c r="BF23" s="20"/>
      <c r="BG23" s="21"/>
      <c r="BH23" s="20"/>
      <c r="BI23" s="21"/>
      <c r="BJ23" s="20"/>
      <c r="BK23" s="21"/>
      <c r="BL23" s="20"/>
      <c r="BM23" s="21"/>
      <c r="BN23" s="20"/>
      <c r="BO23" s="21"/>
      <c r="BP23" s="20"/>
      <c r="BQ23" s="21"/>
      <c r="BR23" s="20"/>
      <c r="BS23" s="21"/>
      <c r="BT23" s="20"/>
      <c r="BU23" s="21"/>
      <c r="BV23" s="20"/>
      <c r="BW23" s="21"/>
      <c r="BX23" s="20"/>
      <c r="BY23" s="21"/>
      <c r="BZ23" s="20"/>
      <c r="CA23" s="21"/>
      <c r="CB23" s="20"/>
      <c r="CC23" s="21"/>
      <c r="CD23" s="20"/>
      <c r="CE23" s="21"/>
      <c r="CF23" s="20"/>
      <c r="CG23" s="21"/>
      <c r="CH23" s="20"/>
      <c r="CI23" s="21"/>
      <c r="CJ23" s="20"/>
      <c r="CK23" s="21"/>
      <c r="CL23" s="20"/>
      <c r="CM23" s="21"/>
      <c r="CN23" s="20"/>
      <c r="CO23" s="21"/>
      <c r="CP23" s="20"/>
      <c r="CQ23" s="21"/>
      <c r="CR23" s="20"/>
      <c r="CS23" s="21"/>
      <c r="CT23" s="20"/>
      <c r="CU23" s="21"/>
      <c r="CV23" s="20"/>
      <c r="CW23" s="21"/>
      <c r="CX23" s="20"/>
      <c r="CY23" s="21"/>
      <c r="CZ23" s="20"/>
      <c r="DA23" s="21"/>
      <c r="DB23" s="20"/>
      <c r="DC23" s="21"/>
      <c r="DD23" s="20"/>
      <c r="DE23" s="21"/>
      <c r="DF23" s="20"/>
      <c r="DG23" s="21"/>
      <c r="DH23" s="20"/>
      <c r="DI23" s="21"/>
      <c r="DJ23" s="20"/>
      <c r="DK23" s="21"/>
      <c r="DL23" s="20"/>
      <c r="DM23" s="21"/>
      <c r="DN23" s="20"/>
      <c r="DO23" s="21"/>
      <c r="DP23" s="20"/>
      <c r="DQ23" s="21"/>
      <c r="DR23" s="20"/>
      <c r="DS23" s="21"/>
      <c r="DT23" s="20"/>
      <c r="DU23" s="21"/>
      <c r="DV23" s="20"/>
      <c r="DW23" s="21"/>
      <c r="DX23" s="20"/>
      <c r="DY23" s="21"/>
      <c r="DZ23" s="20"/>
      <c r="EA23" s="21"/>
      <c r="EB23" s="20"/>
      <c r="EC23" s="21"/>
      <c r="ED23" s="20"/>
      <c r="EE23" s="21"/>
      <c r="EF23" s="20"/>
      <c r="EG23" s="21"/>
      <c r="EH23" s="20"/>
    </row>
    <row r="24" spans="1:138" ht="44.25" customHeight="1">
      <c r="A24" s="34" t="s">
        <v>25</v>
      </c>
      <c r="B24" s="46" t="s">
        <v>154</v>
      </c>
      <c r="C24" s="75"/>
      <c r="D24" s="75"/>
      <c r="E24" s="76">
        <f>445916.37-F24</f>
        <v>445380.57</v>
      </c>
      <c r="F24" s="48">
        <v>535.79999999999995</v>
      </c>
      <c r="G24" s="76">
        <f>445916.37-H24</f>
        <v>445380.57</v>
      </c>
      <c r="H24" s="48">
        <v>535.79999999999995</v>
      </c>
      <c r="I24" s="21"/>
      <c r="J24" s="20"/>
      <c r="K24" s="21"/>
      <c r="L24" s="20"/>
      <c r="M24" s="21"/>
      <c r="N24" s="20"/>
      <c r="O24" s="21"/>
      <c r="P24" s="20"/>
      <c r="Q24" s="21"/>
      <c r="R24" s="20"/>
      <c r="S24" s="21"/>
      <c r="T24" s="20"/>
      <c r="U24" s="21"/>
      <c r="V24" s="20"/>
      <c r="W24" s="21"/>
      <c r="X24" s="20"/>
      <c r="Y24" s="21"/>
      <c r="Z24" s="20"/>
      <c r="AA24" s="21"/>
      <c r="AB24" s="20"/>
      <c r="AC24" s="21"/>
      <c r="AD24" s="20"/>
      <c r="AE24" s="21"/>
      <c r="AF24" s="20"/>
      <c r="AG24" s="21"/>
      <c r="AH24" s="20"/>
      <c r="AI24" s="21"/>
      <c r="AJ24" s="20"/>
      <c r="AK24" s="21"/>
      <c r="AL24" s="20"/>
      <c r="AM24" s="21"/>
      <c r="AN24" s="20"/>
      <c r="AO24" s="21"/>
      <c r="AP24" s="20"/>
      <c r="AQ24" s="21"/>
      <c r="AR24" s="20"/>
      <c r="AS24" s="21"/>
      <c r="AT24" s="20"/>
      <c r="AU24" s="21"/>
      <c r="AV24" s="20"/>
      <c r="AW24" s="21"/>
      <c r="AX24" s="20"/>
      <c r="AY24" s="21"/>
      <c r="AZ24" s="20"/>
      <c r="BA24" s="21"/>
      <c r="BB24" s="20"/>
      <c r="BC24" s="21"/>
      <c r="BD24" s="20"/>
      <c r="BE24" s="21"/>
      <c r="BF24" s="20"/>
      <c r="BG24" s="21"/>
      <c r="BH24" s="20"/>
      <c r="BI24" s="21"/>
      <c r="BJ24" s="20"/>
      <c r="BK24" s="21"/>
      <c r="BL24" s="20"/>
      <c r="BM24" s="21"/>
      <c r="BN24" s="20"/>
      <c r="BO24" s="21"/>
      <c r="BP24" s="20"/>
      <c r="BQ24" s="21"/>
      <c r="BR24" s="20"/>
      <c r="BS24" s="21"/>
      <c r="BT24" s="20"/>
      <c r="BU24" s="21"/>
      <c r="BV24" s="20"/>
      <c r="BW24" s="21"/>
      <c r="BX24" s="20"/>
      <c r="BY24" s="21"/>
      <c r="BZ24" s="20"/>
      <c r="CA24" s="21"/>
      <c r="CB24" s="20"/>
      <c r="CC24" s="21"/>
      <c r="CD24" s="20"/>
      <c r="CE24" s="21"/>
      <c r="CF24" s="20"/>
      <c r="CG24" s="21"/>
      <c r="CH24" s="20"/>
      <c r="CI24" s="21"/>
      <c r="CJ24" s="20"/>
      <c r="CK24" s="21"/>
      <c r="CL24" s="20"/>
      <c r="CM24" s="21"/>
      <c r="CN24" s="20"/>
      <c r="CO24" s="21"/>
      <c r="CP24" s="20"/>
      <c r="CQ24" s="21"/>
      <c r="CR24" s="20"/>
      <c r="CS24" s="21"/>
      <c r="CT24" s="20"/>
      <c r="CU24" s="21"/>
      <c r="CV24" s="20"/>
      <c r="CW24" s="21"/>
      <c r="CX24" s="20"/>
      <c r="CY24" s="21"/>
      <c r="CZ24" s="20"/>
      <c r="DA24" s="21"/>
      <c r="DB24" s="20"/>
      <c r="DC24" s="21"/>
      <c r="DD24" s="20"/>
      <c r="DE24" s="21"/>
      <c r="DF24" s="20"/>
      <c r="DG24" s="21"/>
      <c r="DH24" s="20"/>
      <c r="DI24" s="21"/>
      <c r="DJ24" s="20"/>
      <c r="DK24" s="21"/>
      <c r="DL24" s="20"/>
      <c r="DM24" s="21"/>
      <c r="DN24" s="20"/>
      <c r="DO24" s="21"/>
      <c r="DP24" s="20"/>
      <c r="DQ24" s="21"/>
      <c r="DR24" s="20"/>
      <c r="DS24" s="21"/>
      <c r="DT24" s="20"/>
      <c r="DU24" s="21"/>
      <c r="DV24" s="20"/>
      <c r="DW24" s="21"/>
      <c r="DX24" s="20"/>
      <c r="DY24" s="21"/>
      <c r="DZ24" s="20"/>
      <c r="EA24" s="21"/>
      <c r="EB24" s="20"/>
      <c r="EC24" s="21"/>
      <c r="ED24" s="20"/>
      <c r="EE24" s="21"/>
      <c r="EF24" s="20"/>
      <c r="EG24" s="21"/>
      <c r="EH24" s="20"/>
    </row>
    <row r="25" spans="1:138" ht="38.450000000000003" customHeight="1">
      <c r="A25" s="34" t="s">
        <v>26</v>
      </c>
      <c r="B25" s="32" t="s">
        <v>71</v>
      </c>
      <c r="C25" s="35">
        <v>48616638</v>
      </c>
      <c r="D25" s="35">
        <v>48616638</v>
      </c>
      <c r="E25" s="30">
        <v>48230479.759999998</v>
      </c>
      <c r="F25" s="28" t="s">
        <v>0</v>
      </c>
      <c r="G25" s="30">
        <v>48230479.759999998</v>
      </c>
      <c r="H25" s="28" t="s">
        <v>0</v>
      </c>
    </row>
    <row r="26" spans="1:138" s="9" customFormat="1">
      <c r="A26" s="34" t="s">
        <v>27</v>
      </c>
      <c r="B26" s="32" t="s">
        <v>72</v>
      </c>
      <c r="C26" s="43">
        <v>307486</v>
      </c>
      <c r="D26" s="43">
        <v>307486</v>
      </c>
      <c r="E26" s="30">
        <v>175860.35</v>
      </c>
      <c r="F26" s="28" t="s">
        <v>0</v>
      </c>
      <c r="G26" s="30">
        <v>175860.35</v>
      </c>
      <c r="H26" s="28" t="s">
        <v>0</v>
      </c>
    </row>
    <row r="27" spans="1:138" s="9" customFormat="1" ht="22.5" customHeight="1">
      <c r="A27" s="34" t="s">
        <v>28</v>
      </c>
      <c r="B27" s="32" t="s">
        <v>73</v>
      </c>
      <c r="C27" s="43">
        <v>933584</v>
      </c>
      <c r="D27" s="43">
        <v>933584</v>
      </c>
      <c r="E27" s="30">
        <v>933584.34</v>
      </c>
      <c r="F27" s="30">
        <v>1094</v>
      </c>
      <c r="G27" s="30">
        <v>933584.34</v>
      </c>
      <c r="H27" s="30">
        <v>1094</v>
      </c>
    </row>
    <row r="28" spans="1:138" s="9" customFormat="1" ht="28.5" customHeight="1">
      <c r="A28" s="34" t="s">
        <v>29</v>
      </c>
      <c r="B28" s="32" t="s">
        <v>74</v>
      </c>
      <c r="C28" s="43">
        <v>85721</v>
      </c>
      <c r="D28" s="43">
        <v>85721</v>
      </c>
      <c r="E28" s="30">
        <v>85721.43</v>
      </c>
      <c r="F28" s="28"/>
      <c r="G28" s="30">
        <v>85721.43</v>
      </c>
      <c r="H28" s="28"/>
    </row>
    <row r="29" spans="1:138" ht="48.75" customHeight="1">
      <c r="A29" s="34" t="s">
        <v>30</v>
      </c>
      <c r="B29" s="32" t="s">
        <v>75</v>
      </c>
      <c r="C29" s="35">
        <v>1349918</v>
      </c>
      <c r="D29" s="35">
        <v>1349918</v>
      </c>
      <c r="E29" s="30">
        <v>1347232.74</v>
      </c>
      <c r="F29" s="28" t="s">
        <v>0</v>
      </c>
      <c r="G29" s="30">
        <v>1347232.74</v>
      </c>
      <c r="H29" s="28" t="s">
        <v>0</v>
      </c>
    </row>
    <row r="30" spans="1:138">
      <c r="A30" s="34" t="s">
        <v>31</v>
      </c>
      <c r="B30" s="32" t="s">
        <v>76</v>
      </c>
      <c r="C30" s="43">
        <v>26842801</v>
      </c>
      <c r="D30" s="43">
        <v>26842801</v>
      </c>
      <c r="E30" s="30">
        <v>26839570.639999997</v>
      </c>
      <c r="F30" s="28" t="s">
        <v>0</v>
      </c>
      <c r="G30" s="30">
        <v>26838964.229999993</v>
      </c>
      <c r="H30" s="28" t="s">
        <v>0</v>
      </c>
    </row>
    <row r="31" spans="1:138" ht="32.25" customHeight="1">
      <c r="A31" s="34" t="s">
        <v>32</v>
      </c>
      <c r="B31" s="32" t="s">
        <v>77</v>
      </c>
      <c r="C31" s="43">
        <f>C32+C33</f>
        <v>10481349</v>
      </c>
      <c r="D31" s="43">
        <f>D32+D33</f>
        <v>10481348.66</v>
      </c>
      <c r="E31" s="30">
        <f>E32+E33</f>
        <v>10281832.460000001</v>
      </c>
      <c r="F31" s="30">
        <f>F33</f>
        <v>3363.5</v>
      </c>
      <c r="G31" s="30">
        <f>G32+G33</f>
        <v>10281832.460000001</v>
      </c>
      <c r="H31" s="30">
        <f>H33</f>
        <v>3363.5</v>
      </c>
    </row>
    <row r="32" spans="1:138" s="9" customFormat="1" ht="51">
      <c r="A32" s="86" t="s">
        <v>147</v>
      </c>
      <c r="B32" s="85" t="s">
        <v>78</v>
      </c>
      <c r="C32" s="44">
        <v>10034088</v>
      </c>
      <c r="D32" s="44">
        <v>10034087.66</v>
      </c>
      <c r="E32" s="33">
        <v>9865403.5700000003</v>
      </c>
      <c r="F32" s="31" t="s">
        <v>0</v>
      </c>
      <c r="G32" s="33">
        <v>9865403.5700000003</v>
      </c>
      <c r="H32" s="31" t="s">
        <v>0</v>
      </c>
    </row>
    <row r="33" spans="1:8" s="9" customFormat="1" ht="76.5">
      <c r="A33" s="86" t="s">
        <v>148</v>
      </c>
      <c r="B33" s="85" t="s">
        <v>143</v>
      </c>
      <c r="C33" s="44">
        <v>447261</v>
      </c>
      <c r="D33" s="44">
        <v>447261</v>
      </c>
      <c r="E33" s="33">
        <v>416428.89</v>
      </c>
      <c r="F33" s="33">
        <v>3363.5</v>
      </c>
      <c r="G33" s="33">
        <v>416428.89</v>
      </c>
      <c r="H33" s="33">
        <v>3363.5</v>
      </c>
    </row>
    <row r="34" spans="1:8" ht="15.75" customHeight="1">
      <c r="A34" s="28" t="s">
        <v>33</v>
      </c>
      <c r="B34" s="32" t="s">
        <v>79</v>
      </c>
      <c r="C34" s="43">
        <v>481493</v>
      </c>
      <c r="D34" s="43">
        <v>481493</v>
      </c>
      <c r="E34" s="30">
        <v>447693.42</v>
      </c>
      <c r="F34" s="28" t="s">
        <v>0</v>
      </c>
      <c r="G34" s="30">
        <v>447693.42</v>
      </c>
      <c r="H34" s="28" t="s">
        <v>0</v>
      </c>
    </row>
    <row r="35" spans="1:8" ht="33.75" customHeight="1">
      <c r="A35" s="28" t="s">
        <v>34</v>
      </c>
      <c r="B35" s="32" t="s">
        <v>80</v>
      </c>
      <c r="C35" s="43">
        <f>SUM(C36:C37)</f>
        <v>2026720</v>
      </c>
      <c r="D35" s="43">
        <f>SUM(D36:D37)</f>
        <v>2026720</v>
      </c>
      <c r="E35" s="30">
        <v>2026210</v>
      </c>
      <c r="F35" s="28" t="s">
        <v>0</v>
      </c>
      <c r="G35" s="30">
        <v>2026210</v>
      </c>
      <c r="H35" s="28" t="s">
        <v>0</v>
      </c>
    </row>
    <row r="36" spans="1:8" s="9" customFormat="1" ht="21" customHeight="1">
      <c r="A36" s="33" t="s">
        <v>149</v>
      </c>
      <c r="B36" s="85" t="s">
        <v>81</v>
      </c>
      <c r="C36" s="44">
        <f>178700+931320</f>
        <v>1110020</v>
      </c>
      <c r="D36" s="44">
        <f>178700+931320</f>
        <v>1110020</v>
      </c>
      <c r="E36" s="33"/>
      <c r="F36" s="31" t="s">
        <v>0</v>
      </c>
      <c r="G36" s="33"/>
      <c r="H36" s="31" t="s">
        <v>0</v>
      </c>
    </row>
    <row r="37" spans="1:8" s="9" customFormat="1" ht="21" customHeight="1">
      <c r="A37" s="33" t="s">
        <v>150</v>
      </c>
      <c r="B37" s="85" t="s">
        <v>82</v>
      </c>
      <c r="C37" s="44">
        <f>689820+226880</f>
        <v>916700</v>
      </c>
      <c r="D37" s="44">
        <f>689820+226880</f>
        <v>916700</v>
      </c>
      <c r="E37" s="33"/>
      <c r="F37" s="31" t="s">
        <v>0</v>
      </c>
      <c r="G37" s="33"/>
      <c r="H37" s="31" t="s">
        <v>0</v>
      </c>
    </row>
    <row r="38" spans="1:8" s="9" customFormat="1" ht="25.5">
      <c r="A38" s="28" t="s">
        <v>145</v>
      </c>
      <c r="B38" s="32" t="s">
        <v>144</v>
      </c>
      <c r="C38" s="47">
        <v>316995</v>
      </c>
      <c r="D38" s="47">
        <v>316995</v>
      </c>
      <c r="E38" s="48">
        <v>316995</v>
      </c>
      <c r="F38" s="45"/>
      <c r="G38" s="48">
        <v>316995</v>
      </c>
      <c r="H38" s="45"/>
    </row>
    <row r="39" spans="1:8" ht="17.25" customHeight="1">
      <c r="A39" s="28" t="s">
        <v>146</v>
      </c>
      <c r="B39" s="32" t="s">
        <v>14</v>
      </c>
      <c r="C39" s="43">
        <v>3596240</v>
      </c>
      <c r="D39" s="43">
        <v>3596240</v>
      </c>
      <c r="E39" s="31" t="s">
        <v>0</v>
      </c>
      <c r="F39" s="31" t="s">
        <v>0</v>
      </c>
      <c r="G39" s="31" t="s">
        <v>0</v>
      </c>
      <c r="H39" s="31" t="s">
        <v>0</v>
      </c>
    </row>
    <row r="40" spans="1:8" ht="38.25" customHeight="1">
      <c r="A40" s="28" t="s">
        <v>151</v>
      </c>
      <c r="B40" s="46" t="s">
        <v>171</v>
      </c>
      <c r="C40" s="47">
        <v>75971</v>
      </c>
      <c r="D40" s="47">
        <v>75971</v>
      </c>
      <c r="E40" s="47">
        <v>134424.09999999998</v>
      </c>
      <c r="F40" s="77"/>
      <c r="G40" s="47">
        <v>134424.09999999998</v>
      </c>
      <c r="H40" s="77"/>
    </row>
    <row r="41" spans="1:8" ht="30" customHeight="1">
      <c r="A41" s="28" t="s">
        <v>172</v>
      </c>
      <c r="B41" s="46" t="s">
        <v>169</v>
      </c>
      <c r="C41" s="47">
        <v>94535</v>
      </c>
      <c r="D41" s="47"/>
      <c r="E41" s="31" t="s">
        <v>0</v>
      </c>
      <c r="F41" s="31" t="s">
        <v>0</v>
      </c>
      <c r="G41" s="31" t="s">
        <v>0</v>
      </c>
      <c r="H41" s="31" t="s">
        <v>0</v>
      </c>
    </row>
    <row r="42" spans="1:8" ht="22.5" customHeight="1" thickBot="1">
      <c r="A42" s="28" t="s">
        <v>173</v>
      </c>
      <c r="B42" s="46" t="s">
        <v>170</v>
      </c>
      <c r="C42" s="45" t="s">
        <v>0</v>
      </c>
      <c r="D42" s="45" t="s">
        <v>0</v>
      </c>
      <c r="E42" s="30">
        <v>-591.14</v>
      </c>
      <c r="F42" s="45" t="s">
        <v>0</v>
      </c>
      <c r="G42" s="30">
        <v>-591.14</v>
      </c>
      <c r="H42" s="45" t="s">
        <v>0</v>
      </c>
    </row>
    <row r="43" spans="1:8" ht="14.25" thickTop="1" thickBot="1">
      <c r="A43" s="10"/>
      <c r="B43" s="11"/>
      <c r="C43" s="12"/>
      <c r="D43" s="12"/>
      <c r="E43" s="12"/>
      <c r="F43" s="13"/>
      <c r="G43" s="12"/>
      <c r="H43" s="13"/>
    </row>
    <row r="44" spans="1:8" s="42" customFormat="1" ht="27.75" customHeight="1" thickTop="1">
      <c r="A44" s="82" t="s">
        <v>208</v>
      </c>
      <c r="B44" s="83"/>
      <c r="C44" s="89">
        <f>SUM(C45:C51)</f>
        <v>60506471</v>
      </c>
      <c r="D44" s="89">
        <f>SUM(D45:D51)</f>
        <v>60506471</v>
      </c>
      <c r="E44" s="89">
        <f>SUM(E45:E51)</f>
        <v>57780925.740000002</v>
      </c>
      <c r="F44" s="90" t="s">
        <v>0</v>
      </c>
      <c r="G44" s="89">
        <f>SUM(G45:G51)</f>
        <v>57780925.740000002</v>
      </c>
      <c r="H44" s="90" t="s">
        <v>0</v>
      </c>
    </row>
    <row r="45" spans="1:8" ht="20.25" customHeight="1">
      <c r="A45" s="29" t="s">
        <v>35</v>
      </c>
      <c r="B45" s="37" t="s">
        <v>84</v>
      </c>
      <c r="C45" s="47">
        <v>48811797</v>
      </c>
      <c r="D45" s="47">
        <v>48811797</v>
      </c>
      <c r="E45" s="30">
        <v>46509550.18</v>
      </c>
      <c r="F45" s="38" t="s">
        <v>0</v>
      </c>
      <c r="G45" s="30">
        <v>46509550.18</v>
      </c>
      <c r="H45" s="38" t="s">
        <v>0</v>
      </c>
    </row>
    <row r="46" spans="1:8" ht="17.25" customHeight="1">
      <c r="A46" s="29" t="s">
        <v>36</v>
      </c>
      <c r="B46" s="37" t="s">
        <v>85</v>
      </c>
      <c r="C46" s="47">
        <v>3591476</v>
      </c>
      <c r="D46" s="47">
        <v>3591476</v>
      </c>
      <c r="E46" s="30">
        <v>3591424.78</v>
      </c>
      <c r="F46" s="38" t="s">
        <v>0</v>
      </c>
      <c r="G46" s="30">
        <v>3591424.78</v>
      </c>
      <c r="H46" s="38" t="s">
        <v>0</v>
      </c>
    </row>
    <row r="47" spans="1:8" ht="17.25" customHeight="1">
      <c r="A47" s="29" t="s">
        <v>37</v>
      </c>
      <c r="B47" s="37" t="s">
        <v>86</v>
      </c>
      <c r="C47" s="47">
        <v>361654</v>
      </c>
      <c r="D47" s="47">
        <v>361654</v>
      </c>
      <c r="E47" s="30">
        <v>339942.09</v>
      </c>
      <c r="F47" s="38" t="s">
        <v>0</v>
      </c>
      <c r="G47" s="30">
        <v>339942.09</v>
      </c>
      <c r="H47" s="38" t="s">
        <v>0</v>
      </c>
    </row>
    <row r="48" spans="1:8" ht="27" customHeight="1">
      <c r="A48" s="29" t="s">
        <v>38</v>
      </c>
      <c r="B48" s="51" t="s">
        <v>155</v>
      </c>
      <c r="C48" s="47">
        <v>138081</v>
      </c>
      <c r="D48" s="47">
        <v>138081</v>
      </c>
      <c r="E48" s="30">
        <v>138000.01</v>
      </c>
      <c r="F48" s="38" t="s">
        <v>0</v>
      </c>
      <c r="G48" s="30">
        <v>138000.01</v>
      </c>
      <c r="H48" s="38" t="s">
        <v>0</v>
      </c>
    </row>
    <row r="49" spans="1:8" ht="27" customHeight="1">
      <c r="A49" s="50" t="s">
        <v>39</v>
      </c>
      <c r="B49" s="51" t="s">
        <v>156</v>
      </c>
      <c r="C49" s="47">
        <v>2622829</v>
      </c>
      <c r="D49" s="47">
        <v>2622829</v>
      </c>
      <c r="E49" s="30">
        <v>2534916.4700000002</v>
      </c>
      <c r="F49" s="38" t="s">
        <v>0</v>
      </c>
      <c r="G49" s="30">
        <v>2534916.4700000002</v>
      </c>
      <c r="H49" s="38" t="s">
        <v>0</v>
      </c>
    </row>
    <row r="50" spans="1:8" ht="17.25" customHeight="1">
      <c r="A50" s="29" t="s">
        <v>157</v>
      </c>
      <c r="B50" s="37" t="s">
        <v>87</v>
      </c>
      <c r="C50" s="47">
        <v>590877</v>
      </c>
      <c r="D50" s="47">
        <v>590877</v>
      </c>
      <c r="E50" s="30">
        <v>590876.72</v>
      </c>
      <c r="F50" s="38" t="s">
        <v>0</v>
      </c>
      <c r="G50" s="30">
        <v>590876.72</v>
      </c>
      <c r="H50" s="38" t="s">
        <v>0</v>
      </c>
    </row>
    <row r="51" spans="1:8" ht="15" customHeight="1" thickBot="1">
      <c r="A51" s="50" t="s">
        <v>158</v>
      </c>
      <c r="B51" s="41" t="s">
        <v>88</v>
      </c>
      <c r="C51" s="47">
        <v>4389757</v>
      </c>
      <c r="D51" s="47">
        <v>4389757</v>
      </c>
      <c r="E51" s="30">
        <f>3580626.49+495589</f>
        <v>4076215.49</v>
      </c>
      <c r="F51" s="38" t="s">
        <v>0</v>
      </c>
      <c r="G51" s="30">
        <f>3580626.49+495589</f>
        <v>4076215.49</v>
      </c>
      <c r="H51" s="38" t="s">
        <v>0</v>
      </c>
    </row>
    <row r="52" spans="1:8" ht="17.25" hidden="1" customHeight="1" thickBot="1">
      <c r="A52" s="70" t="s">
        <v>83</v>
      </c>
      <c r="B52" s="70"/>
      <c r="C52" s="31" t="s">
        <v>0</v>
      </c>
      <c r="D52" s="31" t="s">
        <v>0</v>
      </c>
      <c r="E52" s="31"/>
      <c r="F52" s="31" t="s">
        <v>0</v>
      </c>
      <c r="G52" s="31"/>
      <c r="H52" s="31" t="s">
        <v>0</v>
      </c>
    </row>
    <row r="53" spans="1:8" ht="16.5" customHeight="1" thickTop="1" thickBot="1">
      <c r="A53" s="10"/>
      <c r="B53" s="11"/>
      <c r="C53" s="12"/>
      <c r="D53" s="12"/>
      <c r="E53" s="12"/>
      <c r="F53" s="13"/>
      <c r="G53" s="12"/>
      <c r="H53" s="13"/>
    </row>
    <row r="54" spans="1:8" ht="31.5" customHeight="1" thickTop="1">
      <c r="A54" s="82" t="s">
        <v>140</v>
      </c>
      <c r="B54" s="83"/>
      <c r="C54" s="84">
        <f>C55+C56+C68+C69+C70+C71+C72+C73+C74+C75+C76+C77+C78+C79+C80+C81+C83+C84+C102+C103+C104+C106+C107+C110+C57+C111+C85+C86+C101+C100+C87+C108+C109+C82+C88+C89+C90+C91+C92+C93+C94+C95+C96+C97+C98+C99+C105</f>
        <v>344473787.25</v>
      </c>
      <c r="D54" s="84">
        <f>D55+D56+D68+D69+D70+D71+D72+D73+D74+D75+D76+D77+D78+D79+D80+D81+D83+D84+D102+D103+D104+D106+D107+D110+D57+D111+D85+D86+D101+D100+D87+D108+D109+D82+D88+D89+D90+D91+D92+D93+D94+D95+D96+D97+D98+D99+D105</f>
        <v>344400365.19999999</v>
      </c>
      <c r="E54" s="84">
        <f>E55+E56+E68+E69+E70+E71+E72+E73+E74+E75+E76+E77+E78+E79+E80+E81+E83+E84+E102+E103+E104+E106+E107+E57+E111+E85+E86+E101+E100+E88+E108+E109+E105+E99+E98+E97+E96+E95+E94+E93+E92+E91+E90+E89+E87+E82</f>
        <v>328746792.33999997</v>
      </c>
      <c r="F54" s="84">
        <f>F55+F56+F57+F68+F69+F70+F71+F72+F73+F74+F75+F76+F77+F78+F79+F80+F81+F82+F83+F84+F85+F86+F87+F88+F89+F90+F91+F92+F93+F94+F95+F96+F97+F98+F99+F100+F101+F105</f>
        <v>9925228.8499999996</v>
      </c>
      <c r="G54" s="84">
        <f>G55+G56+G68+G69+G70+G71+G72+G73+G74+G75+G76+G77+G78+G79+G80+G81+G83+G84+G102+G103+G104+G106+G107+G57+G111+G85+G86+G101+G100+G88+G108+G109+G105+G99+G98+G97+G96+G95+G94+G93+G92+G91+G90+G89+G87+G82</f>
        <v>327694456.19</v>
      </c>
      <c r="H54" s="84">
        <f>H55+H56+H57+H68+H69+H70+H71+H72+H73+H74+H75+H76+H77+H78+H79+H80+H81+H82+H83+H84+H85+H86+H87+H88+H89+H90+H91+H92+H93+H94+H95+H96+H97+H98+H99+H100+H101+H105</f>
        <v>9925228.8499999996</v>
      </c>
    </row>
    <row r="55" spans="1:8" s="42" customFormat="1" ht="19.5" customHeight="1">
      <c r="A55" s="54" t="s">
        <v>40</v>
      </c>
      <c r="B55" s="56" t="s">
        <v>1</v>
      </c>
      <c r="C55" s="57">
        <f>251866477+73422</f>
        <v>251939899</v>
      </c>
      <c r="D55" s="57">
        <v>251866476.94999999</v>
      </c>
      <c r="E55" s="55">
        <v>251228264.98999989</v>
      </c>
      <c r="F55" s="55">
        <v>7778759</v>
      </c>
      <c r="G55" s="55">
        <v>250175928.83999991</v>
      </c>
      <c r="H55" s="55">
        <v>7778759</v>
      </c>
    </row>
    <row r="56" spans="1:8" s="42" customFormat="1" ht="34.5" customHeight="1">
      <c r="A56" s="54" t="s">
        <v>41</v>
      </c>
      <c r="B56" s="53" t="s">
        <v>89</v>
      </c>
      <c r="C56" s="57">
        <v>19242645</v>
      </c>
      <c r="D56" s="57">
        <v>19242645</v>
      </c>
      <c r="E56" s="55">
        <f>17645036.54+620507.82+755700.07</f>
        <v>19021244.43</v>
      </c>
      <c r="F56" s="58"/>
      <c r="G56" s="55">
        <f>17645036.54+620507.82+755700.07</f>
        <v>19021244.43</v>
      </c>
      <c r="H56" s="58"/>
    </row>
    <row r="57" spans="1:8" s="42" customFormat="1" ht="15.75" customHeight="1">
      <c r="A57" s="54" t="s">
        <v>42</v>
      </c>
      <c r="B57" s="56" t="s">
        <v>90</v>
      </c>
      <c r="C57" s="57">
        <f>C58+C59+C64+C65+C66+C67</f>
        <v>15099125</v>
      </c>
      <c r="D57" s="57">
        <f>D58+D59+D64+D65+D66+D67</f>
        <v>15099125</v>
      </c>
      <c r="E57" s="57">
        <f t="shared" ref="E57:F57" si="0">E58+E59+E64+E65+E66+E67</f>
        <v>14791555.470000003</v>
      </c>
      <c r="F57" s="57">
        <f t="shared" si="0"/>
        <v>1280545</v>
      </c>
      <c r="G57" s="57">
        <f t="shared" ref="G57:H57" si="1">G58+G59+G64+G65+G66+G67</f>
        <v>14791555.470000003</v>
      </c>
      <c r="H57" s="57">
        <f t="shared" si="1"/>
        <v>1280545</v>
      </c>
    </row>
    <row r="58" spans="1:8" s="9" customFormat="1" ht="16.5" customHeight="1">
      <c r="A58" s="39" t="s">
        <v>91</v>
      </c>
      <c r="B58" s="37" t="s">
        <v>92</v>
      </c>
      <c r="C58" s="36">
        <v>9382522</v>
      </c>
      <c r="D58" s="36">
        <v>9382522</v>
      </c>
      <c r="E58" s="36">
        <f>1685238.65+463738.38+6914061.15+801.96</f>
        <v>9063840.1400000006</v>
      </c>
      <c r="F58" s="36">
        <f>77556+767882</f>
        <v>845438</v>
      </c>
      <c r="G58" s="36">
        <f>1685238.65+463738.38+6914061.15+801.96</f>
        <v>9063840.1400000006</v>
      </c>
      <c r="H58" s="36">
        <f>77556+767882</f>
        <v>845438</v>
      </c>
    </row>
    <row r="59" spans="1:8" s="9" customFormat="1" ht="14.25" customHeight="1">
      <c r="A59" s="39" t="s">
        <v>93</v>
      </c>
      <c r="B59" s="37" t="s">
        <v>94</v>
      </c>
      <c r="C59" s="36">
        <v>4767950</v>
      </c>
      <c r="D59" s="36">
        <v>4767950</v>
      </c>
      <c r="E59" s="36">
        <f>E60+E61+E62+E63</f>
        <v>4775329.1800000006</v>
      </c>
      <c r="F59" s="36">
        <f t="shared" ref="F59:H59" si="2">F60+F61+F62+F63</f>
        <v>399788</v>
      </c>
      <c r="G59" s="36">
        <f>G60+G61+G62+G63</f>
        <v>4775329.1800000006</v>
      </c>
      <c r="H59" s="36">
        <f t="shared" si="2"/>
        <v>399788</v>
      </c>
    </row>
    <row r="60" spans="1:8" s="9" customFormat="1" ht="14.25" customHeight="1">
      <c r="A60" s="87" t="s">
        <v>95</v>
      </c>
      <c r="B60" s="88" t="s">
        <v>96</v>
      </c>
      <c r="C60" s="38" t="s">
        <v>0</v>
      </c>
      <c r="D60" s="38" t="s">
        <v>0</v>
      </c>
      <c r="E60" s="40">
        <v>1536074.31</v>
      </c>
      <c r="F60" s="40">
        <v>150744</v>
      </c>
      <c r="G60" s="40">
        <v>1536074.31</v>
      </c>
      <c r="H60" s="40">
        <v>150744</v>
      </c>
    </row>
    <row r="61" spans="1:8" s="9" customFormat="1" ht="13.5" customHeight="1">
      <c r="A61" s="87" t="s">
        <v>97</v>
      </c>
      <c r="B61" s="88" t="s">
        <v>98</v>
      </c>
      <c r="C61" s="38" t="s">
        <v>0</v>
      </c>
      <c r="D61" s="38" t="s">
        <v>0</v>
      </c>
      <c r="E61" s="40">
        <f>829459.95+2359583.92+81.2</f>
        <v>3189125.0700000003</v>
      </c>
      <c r="F61" s="40">
        <v>249044</v>
      </c>
      <c r="G61" s="40">
        <f>829459.95+2359583.92+81.2</f>
        <v>3189125.0700000003</v>
      </c>
      <c r="H61" s="40">
        <v>249044</v>
      </c>
    </row>
    <row r="62" spans="1:8" s="9" customFormat="1" ht="14.25" customHeight="1">
      <c r="A62" s="87" t="s">
        <v>99</v>
      </c>
      <c r="B62" s="88" t="s">
        <v>100</v>
      </c>
      <c r="C62" s="38" t="s">
        <v>0</v>
      </c>
      <c r="D62" s="38" t="s">
        <v>0</v>
      </c>
      <c r="E62" s="40"/>
      <c r="F62" s="40"/>
      <c r="G62" s="40"/>
      <c r="H62" s="40"/>
    </row>
    <row r="63" spans="1:8" s="9" customFormat="1" ht="14.25" customHeight="1">
      <c r="A63" s="87" t="s">
        <v>101</v>
      </c>
      <c r="B63" s="88" t="s">
        <v>102</v>
      </c>
      <c r="C63" s="38" t="s">
        <v>0</v>
      </c>
      <c r="D63" s="38" t="s">
        <v>0</v>
      </c>
      <c r="E63" s="40">
        <v>50129.8</v>
      </c>
      <c r="F63" s="40"/>
      <c r="G63" s="40">
        <v>50129.8</v>
      </c>
      <c r="H63" s="40"/>
    </row>
    <row r="64" spans="1:8" ht="15.75" customHeight="1">
      <c r="A64" s="39" t="s">
        <v>103</v>
      </c>
      <c r="B64" s="37" t="s">
        <v>104</v>
      </c>
      <c r="C64" s="36">
        <v>167620</v>
      </c>
      <c r="D64" s="36">
        <v>167620</v>
      </c>
      <c r="E64" s="40">
        <v>2995.38</v>
      </c>
      <c r="F64" s="40"/>
      <c r="G64" s="40">
        <v>2995.38</v>
      </c>
      <c r="H64" s="40"/>
    </row>
    <row r="65" spans="1:8" ht="40.5" customHeight="1">
      <c r="A65" s="39" t="s">
        <v>105</v>
      </c>
      <c r="B65" s="37" t="s">
        <v>159</v>
      </c>
      <c r="C65" s="36">
        <v>58628</v>
      </c>
      <c r="D65" s="36">
        <v>58628</v>
      </c>
      <c r="E65" s="40">
        <f>897.51+43608.05</f>
        <v>44505.560000000005</v>
      </c>
      <c r="F65" s="36">
        <v>68</v>
      </c>
      <c r="G65" s="40">
        <f>897.51+43608.05</f>
        <v>44505.560000000005</v>
      </c>
      <c r="H65" s="36">
        <v>68</v>
      </c>
    </row>
    <row r="66" spans="1:8" ht="30" customHeight="1">
      <c r="A66" s="39" t="s">
        <v>106</v>
      </c>
      <c r="B66" s="37" t="s">
        <v>108</v>
      </c>
      <c r="C66" s="36">
        <v>105641</v>
      </c>
      <c r="D66" s="36">
        <v>105641</v>
      </c>
      <c r="E66" s="36">
        <f>20774.89+84866</f>
        <v>105640.89</v>
      </c>
      <c r="F66" s="36">
        <v>468</v>
      </c>
      <c r="G66" s="36">
        <f>20774.89+84866</f>
        <v>105640.89</v>
      </c>
      <c r="H66" s="36">
        <v>468</v>
      </c>
    </row>
    <row r="67" spans="1:8" ht="14.25" customHeight="1">
      <c r="A67" s="39" t="s">
        <v>107</v>
      </c>
      <c r="B67" s="37" t="s">
        <v>109</v>
      </c>
      <c r="C67" s="36">
        <v>616764</v>
      </c>
      <c r="D67" s="36">
        <v>616764</v>
      </c>
      <c r="E67" s="36">
        <f>6.29+799238.03</f>
        <v>799244.32000000007</v>
      </c>
      <c r="F67" s="36">
        <v>34783</v>
      </c>
      <c r="G67" s="36">
        <f>6.29+799238.03</f>
        <v>799244.32000000007</v>
      </c>
      <c r="H67" s="36">
        <v>34783</v>
      </c>
    </row>
    <row r="68" spans="1:8" s="42" customFormat="1" ht="16.5" customHeight="1">
      <c r="A68" s="54" t="s">
        <v>43</v>
      </c>
      <c r="B68" s="53" t="s">
        <v>6</v>
      </c>
      <c r="C68" s="55">
        <v>839125</v>
      </c>
      <c r="D68" s="55">
        <v>839125</v>
      </c>
      <c r="E68" s="55">
        <v>827660.77999999991</v>
      </c>
      <c r="F68" s="55">
        <v>10701</v>
      </c>
      <c r="G68" s="55">
        <v>827660.77999999991</v>
      </c>
      <c r="H68" s="55">
        <v>10701</v>
      </c>
    </row>
    <row r="69" spans="1:8" s="42" customFormat="1" ht="18.75" customHeight="1">
      <c r="A69" s="54" t="s">
        <v>44</v>
      </c>
      <c r="B69" s="56" t="s">
        <v>2</v>
      </c>
      <c r="C69" s="57">
        <v>12642020</v>
      </c>
      <c r="D69" s="57">
        <v>12642020</v>
      </c>
      <c r="E69" s="55">
        <v>12390364.110000003</v>
      </c>
      <c r="F69" s="55">
        <v>461062</v>
      </c>
      <c r="G69" s="55">
        <v>12390364.110000003</v>
      </c>
      <c r="H69" s="55">
        <v>461062</v>
      </c>
    </row>
    <row r="70" spans="1:8" s="42" customFormat="1" ht="14.25" customHeight="1">
      <c r="A70" s="54" t="s">
        <v>45</v>
      </c>
      <c r="B70" s="53" t="s">
        <v>7</v>
      </c>
      <c r="C70" s="57">
        <v>2672265</v>
      </c>
      <c r="D70" s="57">
        <v>2672265</v>
      </c>
      <c r="E70" s="55">
        <v>2672265.0600000005</v>
      </c>
      <c r="F70" s="55">
        <v>29</v>
      </c>
      <c r="G70" s="55">
        <v>2672265.0600000005</v>
      </c>
      <c r="H70" s="55">
        <v>29</v>
      </c>
    </row>
    <row r="71" spans="1:8" s="42" customFormat="1" ht="24.75" customHeight="1">
      <c r="A71" s="54" t="s">
        <v>46</v>
      </c>
      <c r="B71" s="53" t="s">
        <v>5</v>
      </c>
      <c r="C71" s="55">
        <v>24984</v>
      </c>
      <c r="D71" s="55">
        <v>24984</v>
      </c>
      <c r="E71" s="55">
        <v>24983.31</v>
      </c>
      <c r="F71" s="55">
        <v>600</v>
      </c>
      <c r="G71" s="55">
        <v>24983.31</v>
      </c>
      <c r="H71" s="55">
        <v>600</v>
      </c>
    </row>
    <row r="72" spans="1:8" s="42" customFormat="1" ht="25.5" customHeight="1">
      <c r="A72" s="54" t="s">
        <v>47</v>
      </c>
      <c r="B72" s="56" t="s">
        <v>3</v>
      </c>
      <c r="C72" s="57">
        <v>78710</v>
      </c>
      <c r="D72" s="57">
        <v>78710</v>
      </c>
      <c r="E72" s="55">
        <v>78709.83</v>
      </c>
      <c r="F72" s="55">
        <v>224</v>
      </c>
      <c r="G72" s="55">
        <v>78709.83</v>
      </c>
      <c r="H72" s="55">
        <v>224</v>
      </c>
    </row>
    <row r="73" spans="1:8" s="42" customFormat="1" ht="14.25" customHeight="1">
      <c r="A73" s="54" t="s">
        <v>48</v>
      </c>
      <c r="B73" s="56" t="s">
        <v>4</v>
      </c>
      <c r="C73" s="57">
        <v>30823</v>
      </c>
      <c r="D73" s="57">
        <v>30823</v>
      </c>
      <c r="E73" s="55">
        <v>45748.240000000005</v>
      </c>
      <c r="F73" s="55">
        <v>4496</v>
      </c>
      <c r="G73" s="55">
        <v>45748.240000000005</v>
      </c>
      <c r="H73" s="55">
        <v>4496</v>
      </c>
    </row>
    <row r="74" spans="1:8" s="42" customFormat="1" ht="26.25" customHeight="1">
      <c r="A74" s="54" t="s">
        <v>49</v>
      </c>
      <c r="B74" s="56" t="s">
        <v>110</v>
      </c>
      <c r="C74" s="57">
        <v>3855635</v>
      </c>
      <c r="D74" s="57">
        <v>3855635</v>
      </c>
      <c r="E74" s="55">
        <v>3855635.13</v>
      </c>
      <c r="F74" s="55">
        <v>24500</v>
      </c>
      <c r="G74" s="55">
        <v>3855635.13</v>
      </c>
      <c r="H74" s="55">
        <v>24500</v>
      </c>
    </row>
    <row r="75" spans="1:8" s="42" customFormat="1" ht="27.75" customHeight="1">
      <c r="A75" s="54" t="s">
        <v>50</v>
      </c>
      <c r="B75" s="56" t="s">
        <v>111</v>
      </c>
      <c r="C75" s="57">
        <v>1746469</v>
      </c>
      <c r="D75" s="57">
        <v>1746469</v>
      </c>
      <c r="E75" s="55">
        <v>1746468.9200000002</v>
      </c>
      <c r="F75" s="55">
        <v>9691</v>
      </c>
      <c r="G75" s="55">
        <v>1746468.9200000002</v>
      </c>
      <c r="H75" s="55">
        <v>9691</v>
      </c>
    </row>
    <row r="76" spans="1:8" s="42" customFormat="1" ht="30" customHeight="1">
      <c r="A76" s="54" t="s">
        <v>51</v>
      </c>
      <c r="B76" s="56" t="s">
        <v>8</v>
      </c>
      <c r="C76" s="57">
        <v>4265151</v>
      </c>
      <c r="D76" s="57">
        <v>4265151</v>
      </c>
      <c r="E76" s="55">
        <v>4265151.6300000018</v>
      </c>
      <c r="F76" s="55">
        <v>49631</v>
      </c>
      <c r="G76" s="55">
        <v>4265151.6300000018</v>
      </c>
      <c r="H76" s="55">
        <v>49631</v>
      </c>
    </row>
    <row r="77" spans="1:8" s="42" customFormat="1" ht="25.5">
      <c r="A77" s="54" t="s">
        <v>52</v>
      </c>
      <c r="B77" s="56" t="s">
        <v>9</v>
      </c>
      <c r="C77" s="57">
        <v>1219</v>
      </c>
      <c r="D77" s="57">
        <v>1219</v>
      </c>
      <c r="E77" s="55">
        <v>1444.5900000000001</v>
      </c>
      <c r="F77" s="55">
        <v>88</v>
      </c>
      <c r="G77" s="55">
        <v>1444.5900000000001</v>
      </c>
      <c r="H77" s="55">
        <v>88</v>
      </c>
    </row>
    <row r="78" spans="1:8" s="42" customFormat="1" ht="25.5">
      <c r="A78" s="54" t="s">
        <v>112</v>
      </c>
      <c r="B78" s="56" t="s">
        <v>10</v>
      </c>
      <c r="C78" s="57">
        <v>3047173</v>
      </c>
      <c r="D78" s="57">
        <v>3047173</v>
      </c>
      <c r="E78" s="55">
        <v>3047173.209999999</v>
      </c>
      <c r="F78" s="55">
        <v>0</v>
      </c>
      <c r="G78" s="55">
        <v>3047173.209999999</v>
      </c>
      <c r="H78" s="52">
        <v>0</v>
      </c>
    </row>
    <row r="79" spans="1:8" s="60" customFormat="1">
      <c r="A79" s="54" t="s">
        <v>113</v>
      </c>
      <c r="B79" s="56" t="s">
        <v>12</v>
      </c>
      <c r="C79" s="59">
        <v>639034</v>
      </c>
      <c r="D79" s="59">
        <v>639034</v>
      </c>
      <c r="E79" s="55">
        <v>639033.82000000007</v>
      </c>
      <c r="F79" s="55">
        <v>0</v>
      </c>
      <c r="G79" s="55">
        <v>639033.82000000007</v>
      </c>
      <c r="H79" s="52">
        <v>0</v>
      </c>
    </row>
    <row r="80" spans="1:8" s="60" customFormat="1">
      <c r="A80" s="54" t="s">
        <v>114</v>
      </c>
      <c r="B80" s="56" t="s">
        <v>11</v>
      </c>
      <c r="C80" s="59">
        <v>118807</v>
      </c>
      <c r="D80" s="59">
        <v>118807</v>
      </c>
      <c r="E80" s="55">
        <v>79213.34</v>
      </c>
      <c r="F80" s="55">
        <v>188</v>
      </c>
      <c r="G80" s="55">
        <v>79213.34</v>
      </c>
      <c r="H80" s="55">
        <v>188</v>
      </c>
    </row>
    <row r="81" spans="1:8" s="60" customFormat="1">
      <c r="A81" s="54" t="s">
        <v>115</v>
      </c>
      <c r="B81" s="56" t="s">
        <v>206</v>
      </c>
      <c r="C81" s="59">
        <f>30616-100</f>
        <v>30516</v>
      </c>
      <c r="D81" s="59">
        <f>30616-100</f>
        <v>30516</v>
      </c>
      <c r="E81" s="55">
        <v>50884.159999999996</v>
      </c>
      <c r="F81" s="55">
        <v>0</v>
      </c>
      <c r="G81" s="55">
        <v>50884.159999999996</v>
      </c>
      <c r="H81" s="55">
        <v>0</v>
      </c>
    </row>
    <row r="82" spans="1:8" s="60" customFormat="1" ht="25.5">
      <c r="A82" s="54" t="s">
        <v>116</v>
      </c>
      <c r="B82" s="56" t="s">
        <v>205</v>
      </c>
      <c r="C82" s="59">
        <v>100</v>
      </c>
      <c r="D82" s="59">
        <v>100</v>
      </c>
      <c r="E82" s="55">
        <v>99.72999999999999</v>
      </c>
      <c r="F82" s="55">
        <v>0</v>
      </c>
      <c r="G82" s="55">
        <v>99.72999999999999</v>
      </c>
      <c r="H82" s="55">
        <v>0</v>
      </c>
    </row>
    <row r="83" spans="1:8" s="60" customFormat="1">
      <c r="A83" s="54" t="s">
        <v>117</v>
      </c>
      <c r="B83" s="56" t="s">
        <v>204</v>
      </c>
      <c r="C83" s="59">
        <v>197377</v>
      </c>
      <c r="D83" s="59">
        <v>197377</v>
      </c>
      <c r="E83" s="55">
        <v>168601.41999999995</v>
      </c>
      <c r="F83" s="55">
        <v>0</v>
      </c>
      <c r="G83" s="55">
        <v>168601.41999999995</v>
      </c>
      <c r="H83" s="55">
        <v>0</v>
      </c>
    </row>
    <row r="84" spans="1:8" s="60" customFormat="1" ht="25.5">
      <c r="A84" s="54" t="s">
        <v>163</v>
      </c>
      <c r="B84" s="56" t="s">
        <v>203</v>
      </c>
      <c r="C84" s="59">
        <v>5534091</v>
      </c>
      <c r="D84" s="59">
        <v>5534091</v>
      </c>
      <c r="E84" s="55">
        <v>3725576.98</v>
      </c>
      <c r="F84" s="55">
        <v>142252</v>
      </c>
      <c r="G84" s="55">
        <v>3725576.98</v>
      </c>
      <c r="H84" s="55">
        <v>142252</v>
      </c>
    </row>
    <row r="85" spans="1:8" s="60" customFormat="1">
      <c r="A85" s="54" t="s">
        <v>118</v>
      </c>
      <c r="B85" s="62" t="s">
        <v>162</v>
      </c>
      <c r="C85" s="63">
        <v>664</v>
      </c>
      <c r="D85" s="63">
        <v>664</v>
      </c>
      <c r="E85" s="61">
        <v>151.93</v>
      </c>
      <c r="F85" s="61">
        <v>0</v>
      </c>
      <c r="G85" s="61">
        <v>151.93</v>
      </c>
      <c r="H85" s="61">
        <v>0</v>
      </c>
    </row>
    <row r="86" spans="1:8" s="60" customFormat="1" ht="25.5">
      <c r="A86" s="65" t="s">
        <v>164</v>
      </c>
      <c r="B86" s="62" t="s">
        <v>202</v>
      </c>
      <c r="C86" s="63">
        <v>157993</v>
      </c>
      <c r="D86" s="63">
        <v>157993</v>
      </c>
      <c r="E86" s="61">
        <v>251537.7</v>
      </c>
      <c r="F86" s="61">
        <v>1280</v>
      </c>
      <c r="G86" s="61">
        <v>251537.7</v>
      </c>
      <c r="H86" s="61">
        <v>1280</v>
      </c>
    </row>
    <row r="87" spans="1:8" s="60" customFormat="1">
      <c r="A87" s="54" t="s">
        <v>119</v>
      </c>
      <c r="B87" s="62" t="s">
        <v>201</v>
      </c>
      <c r="C87" s="63">
        <v>7978</v>
      </c>
      <c r="D87" s="63">
        <v>7978</v>
      </c>
      <c r="E87" s="61">
        <v>85190.85</v>
      </c>
      <c r="F87" s="64"/>
      <c r="G87" s="61">
        <v>85190.85</v>
      </c>
      <c r="H87" s="64"/>
    </row>
    <row r="88" spans="1:8" s="60" customFormat="1">
      <c r="A88" s="54" t="s">
        <v>120</v>
      </c>
      <c r="B88" s="62" t="s">
        <v>200</v>
      </c>
      <c r="C88" s="63">
        <v>651730.97</v>
      </c>
      <c r="D88" s="63">
        <v>651730.97</v>
      </c>
      <c r="E88" s="61">
        <v>651730.97</v>
      </c>
      <c r="F88" s="61">
        <v>0</v>
      </c>
      <c r="G88" s="61">
        <v>651730.97</v>
      </c>
      <c r="H88" s="61">
        <v>0</v>
      </c>
    </row>
    <row r="89" spans="1:8" s="60" customFormat="1" ht="25.5">
      <c r="A89" s="54" t="s">
        <v>121</v>
      </c>
      <c r="B89" s="62" t="s">
        <v>199</v>
      </c>
      <c r="C89" s="63">
        <v>298189.82</v>
      </c>
      <c r="D89" s="63">
        <v>298189.82</v>
      </c>
      <c r="E89" s="66">
        <v>298189.82</v>
      </c>
      <c r="F89" s="66">
        <v>18197</v>
      </c>
      <c r="G89" s="66">
        <v>298189.82</v>
      </c>
      <c r="H89" s="66">
        <v>18197</v>
      </c>
    </row>
    <row r="90" spans="1:8" s="60" customFormat="1" ht="25.5">
      <c r="A90" s="54" t="s">
        <v>122</v>
      </c>
      <c r="B90" s="62" t="s">
        <v>198</v>
      </c>
      <c r="C90" s="63">
        <v>1484547.13</v>
      </c>
      <c r="D90" s="63">
        <v>1484547.13</v>
      </c>
      <c r="E90" s="66">
        <v>1484547.13</v>
      </c>
      <c r="F90" s="66">
        <v>834</v>
      </c>
      <c r="G90" s="66">
        <v>1484547.13</v>
      </c>
      <c r="H90" s="66">
        <v>834</v>
      </c>
    </row>
    <row r="91" spans="1:8" s="60" customFormat="1">
      <c r="A91" s="54" t="s">
        <v>123</v>
      </c>
      <c r="B91" s="62" t="s">
        <v>166</v>
      </c>
      <c r="C91" s="63">
        <v>479069</v>
      </c>
      <c r="D91" s="63">
        <v>479069</v>
      </c>
      <c r="E91" s="66">
        <v>479069</v>
      </c>
      <c r="F91" s="66">
        <v>0</v>
      </c>
      <c r="G91" s="66">
        <v>479069</v>
      </c>
      <c r="H91" s="66">
        <v>0</v>
      </c>
    </row>
    <row r="92" spans="1:8" s="60" customFormat="1" ht="25.5">
      <c r="A92" s="54" t="s">
        <v>125</v>
      </c>
      <c r="B92" s="62" t="s">
        <v>197</v>
      </c>
      <c r="C92" s="63">
        <v>464328.7</v>
      </c>
      <c r="D92" s="63">
        <v>464328.7</v>
      </c>
      <c r="E92" s="66">
        <v>464328.7</v>
      </c>
      <c r="F92" s="66">
        <v>33177</v>
      </c>
      <c r="G92" s="66">
        <v>464328.7</v>
      </c>
      <c r="H92" s="66">
        <v>33177</v>
      </c>
    </row>
    <row r="93" spans="1:8" s="60" customFormat="1" ht="25.5">
      <c r="A93" s="54" t="s">
        <v>126</v>
      </c>
      <c r="B93" s="62" t="s">
        <v>196</v>
      </c>
      <c r="C93" s="63">
        <v>196106.2</v>
      </c>
      <c r="D93" s="63">
        <v>196106.2</v>
      </c>
      <c r="E93" s="66">
        <v>196106.2</v>
      </c>
      <c r="F93" s="66">
        <v>0</v>
      </c>
      <c r="G93" s="66">
        <v>196106.2</v>
      </c>
      <c r="H93" s="66">
        <v>0</v>
      </c>
    </row>
    <row r="94" spans="1:8" s="60" customFormat="1" ht="25.5">
      <c r="A94" s="54" t="s">
        <v>127</v>
      </c>
      <c r="B94" s="62" t="s">
        <v>195</v>
      </c>
      <c r="C94" s="63">
        <v>1901975.08</v>
      </c>
      <c r="D94" s="63">
        <v>1901975.08</v>
      </c>
      <c r="E94" s="66">
        <v>1901975.08</v>
      </c>
      <c r="F94" s="66">
        <v>0</v>
      </c>
      <c r="G94" s="66">
        <v>1901975.08</v>
      </c>
      <c r="H94" s="66">
        <v>0</v>
      </c>
    </row>
    <row r="95" spans="1:8" s="60" customFormat="1" ht="25.5">
      <c r="A95" s="54" t="s">
        <v>135</v>
      </c>
      <c r="B95" s="62" t="s">
        <v>194</v>
      </c>
      <c r="C95" s="63">
        <v>26468.05</v>
      </c>
      <c r="D95" s="63">
        <v>26468.05</v>
      </c>
      <c r="E95" s="66">
        <v>26468.05</v>
      </c>
      <c r="F95" s="66">
        <v>80</v>
      </c>
      <c r="G95" s="66">
        <v>26468.05</v>
      </c>
      <c r="H95" s="66">
        <v>80</v>
      </c>
    </row>
    <row r="96" spans="1:8" s="60" customFormat="1" ht="25.5">
      <c r="A96" s="54" t="s">
        <v>160</v>
      </c>
      <c r="B96" s="62" t="s">
        <v>193</v>
      </c>
      <c r="C96" s="63">
        <v>250625.71</v>
      </c>
      <c r="D96" s="63">
        <v>250625.71</v>
      </c>
      <c r="E96" s="66">
        <v>250625.71</v>
      </c>
      <c r="F96" s="66">
        <v>620</v>
      </c>
      <c r="G96" s="66">
        <v>250625.71</v>
      </c>
      <c r="H96" s="66">
        <v>620</v>
      </c>
    </row>
    <row r="97" spans="1:8" s="60" customFormat="1" ht="25.5">
      <c r="A97" s="54" t="s">
        <v>174</v>
      </c>
      <c r="B97" s="62" t="s">
        <v>192</v>
      </c>
      <c r="C97" s="63">
        <v>120279.35</v>
      </c>
      <c r="D97" s="63">
        <v>120279.35</v>
      </c>
      <c r="E97" s="66">
        <v>120279.35</v>
      </c>
      <c r="F97" s="66">
        <v>9394</v>
      </c>
      <c r="G97" s="66">
        <v>120279.35</v>
      </c>
      <c r="H97" s="66">
        <v>9394</v>
      </c>
    </row>
    <row r="98" spans="1:8" s="60" customFormat="1" ht="25.5">
      <c r="A98" s="54" t="s">
        <v>175</v>
      </c>
      <c r="B98" s="62" t="s">
        <v>191</v>
      </c>
      <c r="C98" s="63">
        <v>1297253.33</v>
      </c>
      <c r="D98" s="63">
        <v>1297253.33</v>
      </c>
      <c r="E98" s="66">
        <v>1297253.33</v>
      </c>
      <c r="F98" s="66">
        <v>37303</v>
      </c>
      <c r="G98" s="66">
        <v>1297253.33</v>
      </c>
      <c r="H98" s="66">
        <v>37303</v>
      </c>
    </row>
    <row r="99" spans="1:8" s="60" customFormat="1">
      <c r="A99" s="54" t="s">
        <v>176</v>
      </c>
      <c r="B99" s="62" t="s">
        <v>190</v>
      </c>
      <c r="C99" s="63">
        <v>103149.98</v>
      </c>
      <c r="D99" s="63">
        <v>103149.98</v>
      </c>
      <c r="E99" s="66">
        <v>103149.98</v>
      </c>
      <c r="F99" s="66">
        <v>0</v>
      </c>
      <c r="G99" s="66">
        <v>103149.98</v>
      </c>
      <c r="H99" s="66">
        <v>0</v>
      </c>
    </row>
    <row r="100" spans="1:8" s="60" customFormat="1" ht="25.5">
      <c r="A100" s="54" t="s">
        <v>177</v>
      </c>
      <c r="B100" s="62" t="s">
        <v>189</v>
      </c>
      <c r="C100" s="63">
        <v>4074</v>
      </c>
      <c r="D100" s="63">
        <v>4074</v>
      </c>
      <c r="E100" s="66">
        <v>0</v>
      </c>
      <c r="F100" s="66">
        <v>0</v>
      </c>
      <c r="G100" s="66">
        <v>0</v>
      </c>
      <c r="H100" s="66">
        <v>0</v>
      </c>
    </row>
    <row r="101" spans="1:8" s="60" customFormat="1" ht="25.5">
      <c r="A101" s="54" t="s">
        <v>178</v>
      </c>
      <c r="B101" s="62" t="s">
        <v>165</v>
      </c>
      <c r="C101" s="63">
        <v>462083.8</v>
      </c>
      <c r="D101" s="63">
        <v>462083.8</v>
      </c>
      <c r="E101" s="66">
        <v>462083.8</v>
      </c>
      <c r="F101" s="66">
        <v>59661.85</v>
      </c>
      <c r="G101" s="66">
        <v>462083.8</v>
      </c>
      <c r="H101" s="66">
        <v>59661.85</v>
      </c>
    </row>
    <row r="102" spans="1:8" s="42" customFormat="1" ht="29.25" customHeight="1">
      <c r="A102" s="54" t="s">
        <v>179</v>
      </c>
      <c r="B102" s="56" t="s">
        <v>136</v>
      </c>
      <c r="C102" s="57">
        <v>90339</v>
      </c>
      <c r="D102" s="57">
        <v>90339</v>
      </c>
      <c r="E102" s="55">
        <v>72187.89</v>
      </c>
      <c r="F102" s="52" t="s">
        <v>0</v>
      </c>
      <c r="G102" s="55">
        <v>72187.89</v>
      </c>
      <c r="H102" s="52" t="s">
        <v>0</v>
      </c>
    </row>
    <row r="103" spans="1:8" s="42" customFormat="1" ht="51.75" customHeight="1">
      <c r="A103" s="54" t="s">
        <v>180</v>
      </c>
      <c r="B103" s="56" t="s">
        <v>137</v>
      </c>
      <c r="C103" s="57">
        <v>590456</v>
      </c>
      <c r="D103" s="57">
        <v>590456</v>
      </c>
      <c r="E103" s="55">
        <v>618870.92000000004</v>
      </c>
      <c r="F103" s="52" t="s">
        <v>0</v>
      </c>
      <c r="G103" s="55">
        <v>618870.92000000004</v>
      </c>
      <c r="H103" s="52" t="s">
        <v>0</v>
      </c>
    </row>
    <row r="104" spans="1:8" s="42" customFormat="1" ht="22.5" customHeight="1">
      <c r="A104" s="54" t="s">
        <v>181</v>
      </c>
      <c r="B104" s="56" t="s">
        <v>124</v>
      </c>
      <c r="C104" s="57">
        <v>70782</v>
      </c>
      <c r="D104" s="57">
        <v>70782</v>
      </c>
      <c r="E104" s="55">
        <v>47549.93</v>
      </c>
      <c r="F104" s="52" t="s">
        <v>0</v>
      </c>
      <c r="G104" s="55">
        <v>47549.93</v>
      </c>
      <c r="H104" s="52" t="s">
        <v>0</v>
      </c>
    </row>
    <row r="105" spans="1:8" s="42" customFormat="1" ht="30" customHeight="1">
      <c r="A105" s="54" t="s">
        <v>182</v>
      </c>
      <c r="B105" s="56" t="s">
        <v>13</v>
      </c>
      <c r="C105" s="58">
        <v>12550.13</v>
      </c>
      <c r="D105" s="58">
        <v>12550.13</v>
      </c>
      <c r="E105" s="78">
        <v>12550.13</v>
      </c>
      <c r="F105" s="78">
        <v>1916</v>
      </c>
      <c r="G105" s="78">
        <v>12550.13</v>
      </c>
      <c r="H105" s="78">
        <v>1916</v>
      </c>
    </row>
    <row r="106" spans="1:8" s="42" customFormat="1" ht="55.5" customHeight="1">
      <c r="A106" s="54" t="s">
        <v>183</v>
      </c>
      <c r="B106" s="56" t="s">
        <v>138</v>
      </c>
      <c r="C106" s="57">
        <v>29511</v>
      </c>
      <c r="D106" s="57">
        <v>29511</v>
      </c>
      <c r="E106" s="55">
        <v>24310.720000000001</v>
      </c>
      <c r="F106" s="52" t="s">
        <v>0</v>
      </c>
      <c r="G106" s="55">
        <v>24310.720000000001</v>
      </c>
      <c r="H106" s="52" t="s">
        <v>0</v>
      </c>
    </row>
    <row r="107" spans="1:8" s="42" customFormat="1" ht="28.5" customHeight="1">
      <c r="A107" s="54" t="s">
        <v>184</v>
      </c>
      <c r="B107" s="56" t="s">
        <v>139</v>
      </c>
      <c r="C107" s="57">
        <v>70196</v>
      </c>
      <c r="D107" s="57">
        <v>70196</v>
      </c>
      <c r="E107" s="55">
        <v>0</v>
      </c>
      <c r="F107" s="52" t="s">
        <v>0</v>
      </c>
      <c r="G107" s="55">
        <v>0</v>
      </c>
      <c r="H107" s="52" t="s">
        <v>0</v>
      </c>
    </row>
    <row r="108" spans="1:8" s="42" customFormat="1" ht="18" customHeight="1">
      <c r="A108" s="54" t="s">
        <v>185</v>
      </c>
      <c r="B108" s="62" t="s">
        <v>167</v>
      </c>
      <c r="C108" s="79">
        <v>1427</v>
      </c>
      <c r="D108" s="79">
        <v>1427</v>
      </c>
      <c r="E108" s="79">
        <v>1427</v>
      </c>
      <c r="F108" s="52" t="s">
        <v>0</v>
      </c>
      <c r="G108" s="79">
        <v>1427</v>
      </c>
      <c r="H108" s="52" t="s">
        <v>0</v>
      </c>
    </row>
    <row r="109" spans="1:8" s="42" customFormat="1" ht="28.5" customHeight="1">
      <c r="A109" s="54" t="s">
        <v>186</v>
      </c>
      <c r="B109" s="62" t="s">
        <v>168</v>
      </c>
      <c r="C109" s="79">
        <v>29350</v>
      </c>
      <c r="D109" s="79">
        <v>29350</v>
      </c>
      <c r="E109" s="79">
        <v>29350</v>
      </c>
      <c r="F109" s="52" t="s">
        <v>0</v>
      </c>
      <c r="G109" s="79">
        <v>29350</v>
      </c>
      <c r="H109" s="52" t="s">
        <v>0</v>
      </c>
    </row>
    <row r="110" spans="1:8" s="42" customFormat="1" ht="18.75" customHeight="1">
      <c r="A110" s="54" t="s">
        <v>187</v>
      </c>
      <c r="B110" s="53" t="s">
        <v>14</v>
      </c>
      <c r="C110" s="55">
        <v>12459713</v>
      </c>
      <c r="D110" s="55">
        <v>12459713</v>
      </c>
      <c r="E110" s="52" t="s">
        <v>0</v>
      </c>
      <c r="F110" s="52" t="s">
        <v>0</v>
      </c>
      <c r="G110" s="52" t="s">
        <v>0</v>
      </c>
      <c r="H110" s="52" t="s">
        <v>0</v>
      </c>
    </row>
    <row r="111" spans="1:8" s="42" customFormat="1" ht="18.75" customHeight="1">
      <c r="A111" s="54" t="s">
        <v>188</v>
      </c>
      <c r="B111" s="62" t="s">
        <v>161</v>
      </c>
      <c r="C111" s="61">
        <v>1207779</v>
      </c>
      <c r="D111" s="61">
        <v>1207779</v>
      </c>
      <c r="E111" s="61">
        <v>1207779</v>
      </c>
      <c r="F111" s="64"/>
      <c r="G111" s="61">
        <v>1207779</v>
      </c>
      <c r="H111" s="64"/>
    </row>
    <row r="112" spans="1:8" ht="16.5" customHeight="1">
      <c r="A112" s="69"/>
      <c r="B112" s="69"/>
      <c r="C112" s="69"/>
      <c r="D112" s="69"/>
      <c r="E112" s="15"/>
      <c r="F112" s="15"/>
      <c r="G112" s="15"/>
      <c r="H112" s="15"/>
    </row>
    <row r="113" spans="1:8" ht="16.5" customHeight="1">
      <c r="A113" s="1"/>
      <c r="B113" s="14"/>
      <c r="C113" s="14"/>
      <c r="D113" s="14"/>
      <c r="E113" s="16"/>
      <c r="F113" s="16"/>
      <c r="G113" s="14"/>
      <c r="H113" s="14"/>
    </row>
    <row r="114" spans="1:8">
      <c r="A114" s="1"/>
      <c r="C114" s="3"/>
      <c r="D114" s="8"/>
      <c r="E114" s="8"/>
      <c r="F114" s="8"/>
      <c r="G114" s="22"/>
      <c r="H114" s="22"/>
    </row>
    <row r="115" spans="1:8">
      <c r="A115" s="1"/>
      <c r="C115" s="8"/>
      <c r="D115" s="8"/>
      <c r="E115" s="8"/>
      <c r="F115" s="8"/>
      <c r="G115" s="16"/>
      <c r="H115" s="16"/>
    </row>
    <row r="116" spans="1:8" ht="10.5" customHeight="1">
      <c r="A116" s="8"/>
    </row>
    <row r="117" spans="1:8">
      <c r="A117" s="8"/>
    </row>
    <row r="118" spans="1:8">
      <c r="A118" s="8"/>
    </row>
    <row r="119" spans="1:8">
      <c r="A119" s="8"/>
    </row>
  </sheetData>
  <mergeCells count="6">
    <mergeCell ref="A112:D112"/>
    <mergeCell ref="A2:H2"/>
    <mergeCell ref="A8:B8"/>
    <mergeCell ref="A44:B44"/>
    <mergeCell ref="A52:B52"/>
    <mergeCell ref="A54:B54"/>
  </mergeCells>
  <phoneticPr fontId="65" type="noConversion"/>
  <printOptions horizontalCentered="1"/>
  <pageMargins left="0.23622047244094491" right="0.23622047244094491" top="0.23622047244094491" bottom="0.39370078740157483" header="0.23622047244094491" footer="0.19685039370078741"/>
  <pageSetup paperSize="9" scale="65" fitToHeight="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C17614AA4674CA7E860D250A12E2A" ma:contentTypeVersion="7" ma:contentTypeDescription="Create a new document." ma:contentTypeScope="" ma:versionID="3f2d80f00f553510a03e2938ab579594">
  <xsd:schema xmlns:xsd="http://www.w3.org/2001/XMLSchema" xmlns:xs="http://www.w3.org/2001/XMLSchema" xmlns:p="http://schemas.microsoft.com/office/2006/metadata/properties" xmlns:ns3="c33203ee-eafc-4adc-a6e2-2be29446da9a" xmlns:ns4="28d8ba18-9071-4eee-aaee-6216c2f2d144" targetNamespace="http://schemas.microsoft.com/office/2006/metadata/properties" ma:root="true" ma:fieldsID="356c94a5d45eb524e860ce7e24631605" ns3:_="" ns4:_="">
    <xsd:import namespace="c33203ee-eafc-4adc-a6e2-2be29446da9a"/>
    <xsd:import namespace="28d8ba18-9071-4eee-aaee-6216c2f2d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03ee-eafc-4adc-a6e2-2be29446d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8ba18-9071-4eee-aaee-6216c2f2d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2F9717-6CF0-46CC-9BB1-21B38E0FA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203ee-eafc-4adc-a6e2-2be29446da9a"/>
    <ds:schemaRef ds:uri="28d8ba18-9071-4eee-aaee-6216c2f2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872D6-77A2-4003-9593-2F5AD63530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79DBDA-C7D5-4044-9CA5-CB7EF629B0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2024-03-07T08:44:58Z</cp:lastPrinted>
  <dcterms:created xsi:type="dcterms:W3CDTF">2000-10-19T05:10:39Z</dcterms:created>
  <dcterms:modified xsi:type="dcterms:W3CDTF">2024-03-07T08:47:39Z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0x0101002B1C17614AA4674CA7E860D250A12E2A</vt:lpwstr>
  </property>
</Properties>
</file>