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defaultThemeVersion="166925"/>
  <mc:AlternateContent xmlns:mc="http://schemas.openxmlformats.org/markup-compatibility/2006">
    <mc:Choice Requires="x15">
      <x15ac:absPath xmlns:x15ac="http://schemas.microsoft.com/office/spreadsheetml/2010/11/ac" url="N:\Finansu_planosanas_nodala\Gunita\Pārskati_2024_12mēn\"/>
    </mc:Choice>
  </mc:AlternateContent>
  <xr:revisionPtr revIDLastSave="0" documentId="13_ncr:1_{7720E528-A9EB-4CE0-8901-335037680BEF}" xr6:coauthVersionLast="47" xr6:coauthVersionMax="47" xr10:uidLastSave="{00000000-0000-0000-0000-000000000000}"/>
  <bookViews>
    <workbookView xWindow="-120" yWindow="-120" windowWidth="29040" windowHeight="15720" xr2:uid="{4B00183C-9CD9-4152-B359-F380A6AA152D}"/>
  </bookViews>
  <sheets>
    <sheet name="pa progr" sheetId="45" r:id="rId1"/>
  </sheets>
  <definedNames>
    <definedName name="_xlnm._FilterDatabase" localSheetId="0" hidden="1">'pa progr'!$A$103:$P$142</definedName>
    <definedName name="TableName">"Dummy"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45" l="1"/>
  <c r="F35" i="45"/>
  <c r="F32" i="45"/>
  <c r="F23" i="45" l="1"/>
  <c r="P102" i="45" l="1"/>
  <c r="P82" i="45" l="1"/>
  <c r="P80" i="45"/>
  <c r="L59" i="45" l="1"/>
  <c r="J102" i="45"/>
  <c r="N44" i="45"/>
  <c r="O44" i="45"/>
  <c r="O45" i="45"/>
  <c r="N45" i="45"/>
  <c r="J46" i="45"/>
  <c r="J4" i="45"/>
  <c r="P70" i="45"/>
  <c r="K70" i="45"/>
  <c r="J70" i="45"/>
  <c r="I70" i="45"/>
  <c r="G70" i="45"/>
  <c r="F70" i="45"/>
  <c r="J88" i="45" l="1"/>
  <c r="M90" i="45"/>
  <c r="O90" i="45"/>
  <c r="M91" i="45"/>
  <c r="O91" i="45"/>
  <c r="M92" i="45"/>
  <c r="O92" i="45"/>
  <c r="M93" i="45"/>
  <c r="O93" i="45"/>
  <c r="M94" i="45"/>
  <c r="O94" i="45"/>
  <c r="M95" i="45"/>
  <c r="O95" i="45"/>
  <c r="M96" i="45"/>
  <c r="O96" i="45"/>
  <c r="N97" i="45"/>
  <c r="O97" i="45"/>
  <c r="M98" i="45"/>
  <c r="O98" i="45"/>
  <c r="M99" i="45"/>
  <c r="O99" i="45"/>
  <c r="N100" i="45"/>
  <c r="O100" i="45"/>
  <c r="N101" i="45"/>
  <c r="O101" i="45"/>
  <c r="O89" i="45"/>
  <c r="N89" i="45"/>
  <c r="M62" i="45"/>
  <c r="O62" i="45"/>
  <c r="N63" i="45"/>
  <c r="O63" i="45"/>
  <c r="M64" i="45"/>
  <c r="O64" i="45"/>
  <c r="M65" i="45"/>
  <c r="O65" i="45"/>
  <c r="N66" i="45"/>
  <c r="O66" i="45"/>
  <c r="N67" i="45"/>
  <c r="O67" i="45"/>
  <c r="M68" i="45"/>
  <c r="O68" i="45"/>
  <c r="N69" i="45"/>
  <c r="O69" i="45"/>
  <c r="M70" i="45"/>
  <c r="O70" i="45"/>
  <c r="M71" i="45"/>
  <c r="O71" i="45"/>
  <c r="N72" i="45"/>
  <c r="O72" i="45"/>
  <c r="N73" i="45"/>
  <c r="O73" i="45"/>
  <c r="N74" i="45"/>
  <c r="O74" i="45"/>
  <c r="M75" i="45"/>
  <c r="O75" i="45"/>
  <c r="N76" i="45"/>
  <c r="O76" i="45"/>
  <c r="M77" i="45"/>
  <c r="O77" i="45"/>
  <c r="N78" i="45"/>
  <c r="O78" i="45"/>
  <c r="N79" i="45"/>
  <c r="O79" i="45"/>
  <c r="M80" i="45"/>
  <c r="O80" i="45"/>
  <c r="M81" i="45"/>
  <c r="O81" i="45"/>
  <c r="N82" i="45"/>
  <c r="O82" i="45"/>
  <c r="N83" i="45"/>
  <c r="O83" i="45"/>
  <c r="M84" i="45"/>
  <c r="O84" i="45"/>
  <c r="N85" i="45"/>
  <c r="O85" i="45"/>
  <c r="N86" i="45"/>
  <c r="O86" i="45"/>
  <c r="M87" i="45"/>
  <c r="O87" i="45"/>
  <c r="O61" i="45"/>
  <c r="N61" i="45"/>
  <c r="N48" i="45"/>
  <c r="O48" i="45"/>
  <c r="N49" i="45"/>
  <c r="O49" i="45"/>
  <c r="N50" i="45"/>
  <c r="O50" i="45"/>
  <c r="N51" i="45"/>
  <c r="O51" i="45"/>
  <c r="N52" i="45"/>
  <c r="O52" i="45"/>
  <c r="N53" i="45"/>
  <c r="O53" i="45"/>
  <c r="N54" i="45"/>
  <c r="O54" i="45"/>
  <c r="M55" i="45"/>
  <c r="O55" i="45"/>
  <c r="M56" i="45"/>
  <c r="O56" i="45"/>
  <c r="N57" i="45"/>
  <c r="O57" i="45"/>
  <c r="N58" i="45"/>
  <c r="O58" i="45"/>
  <c r="O47" i="45"/>
  <c r="M47" i="45"/>
  <c r="M6" i="45"/>
  <c r="O6" i="45"/>
  <c r="M7" i="45"/>
  <c r="O7" i="45"/>
  <c r="M8" i="45"/>
  <c r="O8" i="45"/>
  <c r="M9" i="45"/>
  <c r="O9" i="45"/>
  <c r="N10" i="45"/>
  <c r="O10" i="45"/>
  <c r="N11" i="45"/>
  <c r="O11" i="45"/>
  <c r="M12" i="45"/>
  <c r="O12" i="45"/>
  <c r="M13" i="45"/>
  <c r="O13" i="45"/>
  <c r="N14" i="45"/>
  <c r="O14" i="45"/>
  <c r="N15" i="45"/>
  <c r="O15" i="45"/>
  <c r="M16" i="45"/>
  <c r="O16" i="45"/>
  <c r="N17" i="45"/>
  <c r="O17" i="45"/>
  <c r="M18" i="45"/>
  <c r="O18" i="45"/>
  <c r="N19" i="45"/>
  <c r="O19" i="45"/>
  <c r="M20" i="45"/>
  <c r="O20" i="45"/>
  <c r="M21" i="45"/>
  <c r="O21" i="45"/>
  <c r="M22" i="45"/>
  <c r="O22" i="45"/>
  <c r="O5" i="45"/>
  <c r="N5" i="45"/>
  <c r="F142" i="45" l="1"/>
  <c r="F103" i="45" s="1"/>
  <c r="J112" i="45"/>
  <c r="P103" i="45"/>
  <c r="I103" i="45"/>
  <c r="G103" i="45"/>
  <c r="L101" i="45"/>
  <c r="L100" i="45"/>
  <c r="H100" i="45"/>
  <c r="L99" i="45"/>
  <c r="H99" i="45"/>
  <c r="L98" i="45"/>
  <c r="H98" i="45"/>
  <c r="L97" i="45"/>
  <c r="H97" i="45"/>
  <c r="L96" i="45"/>
  <c r="H96" i="45"/>
  <c r="L95" i="45"/>
  <c r="H95" i="45"/>
  <c r="L94" i="45"/>
  <c r="H94" i="45"/>
  <c r="L93" i="45"/>
  <c r="H93" i="45"/>
  <c r="L92" i="45"/>
  <c r="H92" i="45"/>
  <c r="L91" i="45"/>
  <c r="H91" i="45"/>
  <c r="L90" i="45"/>
  <c r="H90" i="45"/>
  <c r="L89" i="45"/>
  <c r="H89" i="45"/>
  <c r="P88" i="45"/>
  <c r="K88" i="45"/>
  <c r="I88" i="45"/>
  <c r="G88" i="45"/>
  <c r="F88" i="45"/>
  <c r="L87" i="45"/>
  <c r="H87" i="45"/>
  <c r="L86" i="45"/>
  <c r="H86" i="45"/>
  <c r="L85" i="45"/>
  <c r="H85" i="45"/>
  <c r="L84" i="45"/>
  <c r="H84" i="45"/>
  <c r="L83" i="45"/>
  <c r="H83" i="45"/>
  <c r="L82" i="45"/>
  <c r="H82" i="45"/>
  <c r="L81" i="45"/>
  <c r="H81" i="45"/>
  <c r="L80" i="45"/>
  <c r="H80" i="45"/>
  <c r="L79" i="45"/>
  <c r="H79" i="45"/>
  <c r="L78" i="45"/>
  <c r="H78" i="45"/>
  <c r="L77" i="45"/>
  <c r="H77" i="45"/>
  <c r="L76" i="45"/>
  <c r="H76" i="45"/>
  <c r="L75" i="45"/>
  <c r="H75" i="45"/>
  <c r="L74" i="45"/>
  <c r="H74" i="45"/>
  <c r="L73" i="45"/>
  <c r="H73" i="45"/>
  <c r="L72" i="45"/>
  <c r="H72" i="45"/>
  <c r="L71" i="45"/>
  <c r="H71" i="45"/>
  <c r="I60" i="45"/>
  <c r="G60" i="45"/>
  <c r="L69" i="45"/>
  <c r="H69" i="45"/>
  <c r="L68" i="45"/>
  <c r="H68" i="45"/>
  <c r="L67" i="45"/>
  <c r="H67" i="45"/>
  <c r="L66" i="45"/>
  <c r="H66" i="45"/>
  <c r="L65" i="45"/>
  <c r="H65" i="45"/>
  <c r="L64" i="45"/>
  <c r="H64" i="45"/>
  <c r="M60" i="45"/>
  <c r="L63" i="45"/>
  <c r="H63" i="45"/>
  <c r="L62" i="45"/>
  <c r="H62" i="45"/>
  <c r="L61" i="45"/>
  <c r="H61" i="45"/>
  <c r="J60" i="45"/>
  <c r="L58" i="45"/>
  <c r="H58" i="45"/>
  <c r="L57" i="45"/>
  <c r="H57" i="45"/>
  <c r="L56" i="45"/>
  <c r="H56" i="45"/>
  <c r="L55" i="45"/>
  <c r="H55" i="45"/>
  <c r="M46" i="45"/>
  <c r="L54" i="45"/>
  <c r="H54" i="45"/>
  <c r="L53" i="45"/>
  <c r="H53" i="45"/>
  <c r="L52" i="45"/>
  <c r="H52" i="45"/>
  <c r="L51" i="45"/>
  <c r="H51" i="45"/>
  <c r="L50" i="45"/>
  <c r="H50" i="45"/>
  <c r="L49" i="45"/>
  <c r="H49" i="45"/>
  <c r="L48" i="45"/>
  <c r="H48" i="45"/>
  <c r="O46" i="45"/>
  <c r="L47" i="45"/>
  <c r="H47" i="45"/>
  <c r="P46" i="45"/>
  <c r="K46" i="45"/>
  <c r="I46" i="45"/>
  <c r="G46" i="45"/>
  <c r="F46" i="45"/>
  <c r="N23" i="45"/>
  <c r="L43" i="45"/>
  <c r="L42" i="45"/>
  <c r="L40" i="45"/>
  <c r="L39" i="45"/>
  <c r="K23" i="45"/>
  <c r="L37" i="45"/>
  <c r="L36" i="45"/>
  <c r="L35" i="45"/>
  <c r="L32" i="45"/>
  <c r="L31" i="45"/>
  <c r="L29" i="45"/>
  <c r="L28" i="45"/>
  <c r="L27" i="45"/>
  <c r="L26" i="45"/>
  <c r="L25" i="45"/>
  <c r="L24" i="45"/>
  <c r="P23" i="45"/>
  <c r="M23" i="45"/>
  <c r="L22" i="45"/>
  <c r="H22" i="45"/>
  <c r="L21" i="45"/>
  <c r="H21" i="45"/>
  <c r="L20" i="45"/>
  <c r="H20" i="45"/>
  <c r="L19" i="45"/>
  <c r="H19" i="45"/>
  <c r="L18" i="45"/>
  <c r="H18" i="45"/>
  <c r="L17" i="45"/>
  <c r="H17" i="45"/>
  <c r="L16" i="45"/>
  <c r="H16" i="45"/>
  <c r="H15" i="45"/>
  <c r="L14" i="45"/>
  <c r="H14" i="45"/>
  <c r="L13" i="45"/>
  <c r="H13" i="45"/>
  <c r="L12" i="45"/>
  <c r="H12" i="45"/>
  <c r="L11" i="45"/>
  <c r="H11" i="45"/>
  <c r="L10" i="45"/>
  <c r="H10" i="45"/>
  <c r="L9" i="45"/>
  <c r="H9" i="45"/>
  <c r="L8" i="45"/>
  <c r="H8" i="45"/>
  <c r="L7" i="45"/>
  <c r="H7" i="45"/>
  <c r="L6" i="45"/>
  <c r="H6" i="45"/>
  <c r="N4" i="45"/>
  <c r="L5" i="45"/>
  <c r="H5" i="45"/>
  <c r="P4" i="45"/>
  <c r="K4" i="45"/>
  <c r="I4" i="45"/>
  <c r="G4" i="45"/>
  <c r="F4" i="45"/>
  <c r="L70" i="45" l="1"/>
  <c r="P60" i="45"/>
  <c r="M4" i="45"/>
  <c r="M88" i="45"/>
  <c r="L34" i="45"/>
  <c r="O88" i="45"/>
  <c r="K60" i="45"/>
  <c r="N46" i="45"/>
  <c r="O4" i="45"/>
  <c r="N60" i="45"/>
  <c r="H70" i="45"/>
  <c r="J103" i="45"/>
  <c r="N88" i="45"/>
  <c r="O60" i="45"/>
  <c r="I23" i="45"/>
  <c r="L38" i="45"/>
  <c r="O23" i="45"/>
  <c r="F60" i="45"/>
  <c r="J23" i="45"/>
  <c r="L23" i="45" l="1"/>
</calcChain>
</file>

<file path=xl/sharedStrings.xml><?xml version="1.0" encoding="utf-8"?>
<sst xmlns="http://schemas.openxmlformats.org/spreadsheetml/2006/main" count="648" uniqueCount="427">
  <si>
    <t>N.p.k.</t>
  </si>
  <si>
    <t xml:space="preserve"> Plānotais izmeklējumu skaits gadā </t>
  </si>
  <si>
    <t>Dienas stacionārā sniegtie pakalpojumi</t>
  </si>
  <si>
    <t xml:space="preserve">Ikmēneša fiksētais maksājums </t>
  </si>
  <si>
    <t xml:space="preserve">Aritmologa kabinets </t>
  </si>
  <si>
    <t>Traheostomas kabinets</t>
  </si>
  <si>
    <t>Pediatra kabinets</t>
  </si>
  <si>
    <t>Funkcionālo speciālistu kabinets</t>
  </si>
  <si>
    <t>Izmeklējumi un terapija</t>
  </si>
  <si>
    <t>Elektrokardiogrāfija</t>
  </si>
  <si>
    <t>Pārējie sirds asinsvadu sistēmas funkcionālie izmeklējumi</t>
  </si>
  <si>
    <t>Radioķirurģija</t>
  </si>
  <si>
    <t>Speciālistu pakalpojumi</t>
  </si>
  <si>
    <t xml:space="preserve">Citi pakalpojumi </t>
  </si>
  <si>
    <t>Rehabilitācijas pakalpojumi bērniem</t>
  </si>
  <si>
    <t>Rehabilitācijas pakalpojumi pieaugušajiem</t>
  </si>
  <si>
    <t>Ģenētisko slimnieku konsultēšana</t>
  </si>
  <si>
    <t>Multiplās sklerozes slimnieku konsultēšana un izmeklēšana</t>
  </si>
  <si>
    <t>Ambulatori konsultatīvā palīdzība pie nieru transplantācijas</t>
  </si>
  <si>
    <t>Tiesu psihiatriskā un psiholoģiskā ekspertīze</t>
  </si>
  <si>
    <t>Ambulatorā palīdzība surdoloģijā</t>
  </si>
  <si>
    <t>Medicīniskā apaugļošana</t>
  </si>
  <si>
    <t>Metadona aizvietojošā terapija</t>
  </si>
  <si>
    <t>Pārējie ambulatorie pakalpojumi</t>
  </si>
  <si>
    <t>Ārstu konsīlijs reto slimību ārstēšanā</t>
  </si>
  <si>
    <t>Sporta medicīna</t>
  </si>
  <si>
    <t>Mammogrāfija</t>
  </si>
  <si>
    <t xml:space="preserve">Speciālistu konsultācijas konstatētas atradnes gadījumā </t>
  </si>
  <si>
    <t xml:space="preserve">Ļaundabīgo audzēju primārie diagnostiskie izmeklējumi </t>
  </si>
  <si>
    <t>Parenterālā un enterālā barošana</t>
  </si>
  <si>
    <t>Psihologa/psihoterapeita pakalpojumi</t>
  </si>
  <si>
    <t>Rehabilitācija ambulatori bērniem, kas pārslimojuši Covid-19</t>
  </si>
  <si>
    <t>Rehabilitācija ambulatori pieaugušajiem, kas pārslimojuši Covid-19</t>
  </si>
  <si>
    <t>Rehabilitācija dienas stacionārā pieaugušajiem, kas pārslimojuši Covid-19</t>
  </si>
  <si>
    <t>Rehabilitācija dienas stacionārā bērniem, kas pārslimojuši Covid-19</t>
  </si>
  <si>
    <t>SARS-CoV-2 antigēna noteikšana</t>
  </si>
  <si>
    <t>Laboratoriskie izmeklējumi Ukrainas iedzīvotājiem saistībā ar militāro konfliktu</t>
  </si>
  <si>
    <t xml:space="preserve">Pārējie pakalpojumi, kas tiek finansēti no līdzekļiem neparedzētiem gadījumiem </t>
  </si>
  <si>
    <t>Priekšlaicīgi dzimušo bērnu profilakse</t>
  </si>
  <si>
    <t>Prognozējamā invaliditāte un novēršamās invaliditātes ārstu konsīlijs</t>
  </si>
  <si>
    <t>Augsta riska bērnu profilakse pret sezonālo saslimšanu ar respiratori sincitiālo vīrusu</t>
  </si>
  <si>
    <t xml:space="preserve">Prioritārie pakalpojumi pacientiem ar ļaundabīgo audzēju </t>
  </si>
  <si>
    <t xml:space="preserve">Autiska spektra traucējumu diagnostika </t>
  </si>
  <si>
    <t>Dinamiskā novērošana pacientiem, kas pārslimojuši Covid-19</t>
  </si>
  <si>
    <t>Motivācijas programmas pasākumi bērniem Garastāvokļa kabinetā</t>
  </si>
  <si>
    <t>KOPĀ</t>
  </si>
  <si>
    <t>Pakalpojuma programmas kods</t>
  </si>
  <si>
    <t>Rehabilitācija dienas stacionārā bērniem</t>
  </si>
  <si>
    <t>Rehabilitācija dienas stacionārā pieaugušajiem</t>
  </si>
  <si>
    <t xml:space="preserve">Psihiatrisko slimnieku ārstēšana psihiatriskā profila dienas stacionārā </t>
  </si>
  <si>
    <t>AP84</t>
  </si>
  <si>
    <t>AP85</t>
  </si>
  <si>
    <t>AP111</t>
  </si>
  <si>
    <t>AP112</t>
  </si>
  <si>
    <t>AP113</t>
  </si>
  <si>
    <t>AP114</t>
  </si>
  <si>
    <t>AP116</t>
  </si>
  <si>
    <t>AP117</t>
  </si>
  <si>
    <t>AP118</t>
  </si>
  <si>
    <t>AP120</t>
  </si>
  <si>
    <t>AP70</t>
  </si>
  <si>
    <t>AP61</t>
  </si>
  <si>
    <t>SFMR_7</t>
  </si>
  <si>
    <t>SFMI_7</t>
  </si>
  <si>
    <t>SFMB_7</t>
  </si>
  <si>
    <t>SFMM_7</t>
  </si>
  <si>
    <t>SFML_7</t>
  </si>
  <si>
    <t>SFMS_7</t>
  </si>
  <si>
    <t>SFM1A7</t>
  </si>
  <si>
    <t>SFMG_7</t>
  </si>
  <si>
    <t>SFMJ_7</t>
  </si>
  <si>
    <t>SFM8_7</t>
  </si>
  <si>
    <t>SFM9_7</t>
  </si>
  <si>
    <t>AP02</t>
  </si>
  <si>
    <t>AP022</t>
  </si>
  <si>
    <t>AP023</t>
  </si>
  <si>
    <t>AP024</t>
  </si>
  <si>
    <t>AP025</t>
  </si>
  <si>
    <t>AP59</t>
  </si>
  <si>
    <t>AP60</t>
  </si>
  <si>
    <t>AP04</t>
  </si>
  <si>
    <t>AP06</t>
  </si>
  <si>
    <t>AP09</t>
  </si>
  <si>
    <t>AP98</t>
  </si>
  <si>
    <t>AP69</t>
  </si>
  <si>
    <t>AP31</t>
  </si>
  <si>
    <t>AP310</t>
  </si>
  <si>
    <t>AP311</t>
  </si>
  <si>
    <t>AP312</t>
  </si>
  <si>
    <t>AP313</t>
  </si>
  <si>
    <t>AP314</t>
  </si>
  <si>
    <t>AP315</t>
  </si>
  <si>
    <t>AP316</t>
  </si>
  <si>
    <t>AP317</t>
  </si>
  <si>
    <t>AP318</t>
  </si>
  <si>
    <t>AP319</t>
  </si>
  <si>
    <t>AP32</t>
  </si>
  <si>
    <t>AP320</t>
  </si>
  <si>
    <t>AP321</t>
  </si>
  <si>
    <t>AP322</t>
  </si>
  <si>
    <t>AP324</t>
  </si>
  <si>
    <t>AP325</t>
  </si>
  <si>
    <t>AP326</t>
  </si>
  <si>
    <t>AP33</t>
  </si>
  <si>
    <t>AP34</t>
  </si>
  <si>
    <t>AP35</t>
  </si>
  <si>
    <t>AP37</t>
  </si>
  <si>
    <t>AP38</t>
  </si>
  <si>
    <t>AP39</t>
  </si>
  <si>
    <t>AP40</t>
  </si>
  <si>
    <t>AP74</t>
  </si>
  <si>
    <t>AP75</t>
  </si>
  <si>
    <t>AP13</t>
  </si>
  <si>
    <t>AP14</t>
  </si>
  <si>
    <t>AP15</t>
  </si>
  <si>
    <t>AP16</t>
  </si>
  <si>
    <t>AP17</t>
  </si>
  <si>
    <t>AP43</t>
  </si>
  <si>
    <t>AP45</t>
  </si>
  <si>
    <t>AP50</t>
  </si>
  <si>
    <t>AP62</t>
  </si>
  <si>
    <t>AP66</t>
  </si>
  <si>
    <t>AP07</t>
  </si>
  <si>
    <t>AP81</t>
  </si>
  <si>
    <t>AP87</t>
  </si>
  <si>
    <t>AP93</t>
  </si>
  <si>
    <t>AP54</t>
  </si>
  <si>
    <t>AP44</t>
  </si>
  <si>
    <t>AP47</t>
  </si>
  <si>
    <t>AP96</t>
  </si>
  <si>
    <t>AP51</t>
  </si>
  <si>
    <t>AP107</t>
  </si>
  <si>
    <t>AP109</t>
  </si>
  <si>
    <t>AP115</t>
  </si>
  <si>
    <t>AP119</t>
  </si>
  <si>
    <t>AP110</t>
  </si>
  <si>
    <t>AP105</t>
  </si>
  <si>
    <t>SFM5_7</t>
  </si>
  <si>
    <t>SFMP_7</t>
  </si>
  <si>
    <t>SFMH_7</t>
  </si>
  <si>
    <t>SFMK_7</t>
  </si>
  <si>
    <t>SFMF_7</t>
  </si>
  <si>
    <t>SFMU_7</t>
  </si>
  <si>
    <t>SFM6_7</t>
  </si>
  <si>
    <t>AP021</t>
  </si>
  <si>
    <t>AP05</t>
  </si>
  <si>
    <t>AP36</t>
  </si>
  <si>
    <t>AP101</t>
  </si>
  <si>
    <t>AP67</t>
  </si>
  <si>
    <t>AP63</t>
  </si>
  <si>
    <t>AP56</t>
  </si>
  <si>
    <t>AP55</t>
  </si>
  <si>
    <t>AP58</t>
  </si>
  <si>
    <t>AP83</t>
  </si>
  <si>
    <t>AP82</t>
  </si>
  <si>
    <t>AP90</t>
  </si>
  <si>
    <t>AP89</t>
  </si>
  <si>
    <t>AP91</t>
  </si>
  <si>
    <t>AP92</t>
  </si>
  <si>
    <t>AP86</t>
  </si>
  <si>
    <t>AP125</t>
  </si>
  <si>
    <t>AP128</t>
  </si>
  <si>
    <t>AP126</t>
  </si>
  <si>
    <t>AP124</t>
  </si>
  <si>
    <t>AP122</t>
  </si>
  <si>
    <t>AP127</t>
  </si>
  <si>
    <t>AP99</t>
  </si>
  <si>
    <t>AP131</t>
  </si>
  <si>
    <t>Pakalpojuma programmas nosaukums</t>
  </si>
  <si>
    <t xml:space="preserve">Līguma summa gadam, EUR </t>
  </si>
  <si>
    <t xml:space="preserve"> Plānotās viena izmeklējuma vidējās izmaksas, EUR </t>
  </si>
  <si>
    <t xml:space="preserve"> Veiktais darba apjoms līguma ietvaros, EUR</t>
  </si>
  <si>
    <t xml:space="preserve"> Veiktais darba apjoms pārskata periodā, EUR </t>
  </si>
  <si>
    <t>Izmeklējumu skaits pārskata periodā</t>
  </si>
  <si>
    <t xml:space="preserve"> Viena izmeklējuma vidējās izmaksas pārskata periodā, EUR  </t>
  </si>
  <si>
    <t xml:space="preserve"> Pārstrāde virs līguma summas, EUR  ("+" pārstrāde)</t>
  </si>
  <si>
    <t>Līguma neizpilde, EUR  ("-" neizpilde)</t>
  </si>
  <si>
    <t>Līguma izpilde uz periodu, "+"pārstrāde, "-" neizpilde, EUR</t>
  </si>
  <si>
    <t xml:space="preserve"> Valsts kompensētais pacienta līdzmaksājums līguma ietvaros, EUR</t>
  </si>
  <si>
    <t>1.01.</t>
  </si>
  <si>
    <t>Bērnu ķirurģija dienas stacionārā</t>
  </si>
  <si>
    <t>Dienas stacionārs</t>
  </si>
  <si>
    <t>1.02.</t>
  </si>
  <si>
    <t>Dienas stacionārs hronisko sāpju pacientu ārstēšanai</t>
  </si>
  <si>
    <t>1.03.</t>
  </si>
  <si>
    <t>Gastrointestinālās endoskopijas dienas stacionārā</t>
  </si>
  <si>
    <t>1.04.</t>
  </si>
  <si>
    <t>Ginekoloģija dienas stacionārā</t>
  </si>
  <si>
    <t>1.05.</t>
  </si>
  <si>
    <t>Invazīvā kardioloģija dienas stacionārā</t>
  </si>
  <si>
    <t>1.06.</t>
  </si>
  <si>
    <t>Invazīvā radioloģija dienas stacionārā</t>
  </si>
  <si>
    <t>1.07.</t>
  </si>
  <si>
    <t>Ķirurģiskie pakalpojumi oftalmoloģijas dienas stacionārā</t>
  </si>
  <si>
    <t>Ķīmijterapija un hematoloģija dienas stacionārā</t>
  </si>
  <si>
    <t>1.09.</t>
  </si>
  <si>
    <t>Narkoloģisko slimnieku ārstēšana narkoloģiska profila dienas stacionārā</t>
  </si>
  <si>
    <t>1.10.</t>
  </si>
  <si>
    <t>Neiroloģisko un iekšķīgo slimību ārstēšana dienas stacionārā</t>
  </si>
  <si>
    <t>1.11.</t>
  </si>
  <si>
    <t>Otolaringoloģija bērniem dienas stacionārā</t>
  </si>
  <si>
    <t>1.12.</t>
  </si>
  <si>
    <t>Otolaringoloģija pieaugušajiem dienas stacionārā</t>
  </si>
  <si>
    <t>1.13.</t>
  </si>
  <si>
    <t>1.14.</t>
  </si>
  <si>
    <t>1.15.</t>
  </si>
  <si>
    <t>1.16.</t>
  </si>
  <si>
    <t>Robotizēta stereotaktiskā radioķirurģija</t>
  </si>
  <si>
    <t>1.17.</t>
  </si>
  <si>
    <t>1.18.</t>
  </si>
  <si>
    <t>Traumatoloģija, ortopēdija, rokas un rekonstruktīvā mikroķirurģija, plastiskā ķirurģija dienas stacionārā</t>
  </si>
  <si>
    <t>Uroloģija dienas stacionārā</t>
  </si>
  <si>
    <t>Vispārējie ķirurģiskie pakalpojumi  dienas stacionārā</t>
  </si>
  <si>
    <t>2.01.</t>
  </si>
  <si>
    <t>TPS kabinets</t>
  </si>
  <si>
    <t>2.02.</t>
  </si>
  <si>
    <t>Diabēta apmācības kabinets</t>
  </si>
  <si>
    <t>2.03.</t>
  </si>
  <si>
    <t>Diabētiskās pēdas aprūpes kabinets</t>
  </si>
  <si>
    <t>2.04.</t>
  </si>
  <si>
    <t>Enterālās un parenterālās barošanas pacientu aprūpes kabinets</t>
  </si>
  <si>
    <t>2.05.</t>
  </si>
  <si>
    <t>2.06.</t>
  </si>
  <si>
    <t>Garastāvokļa traucējumu kabinets bērniem</t>
  </si>
  <si>
    <t>2.08.</t>
  </si>
  <si>
    <t>HIV līdzestības kabinets</t>
  </si>
  <si>
    <t>SFMV_7</t>
  </si>
  <si>
    <t>2.09.</t>
  </si>
  <si>
    <t>Hronisku obstruktīvu plaušu slimību kabinets</t>
  </si>
  <si>
    <t>2.10.</t>
  </si>
  <si>
    <t>2.11.</t>
  </si>
  <si>
    <t>Onkoloģisko pacientu koordinatoru kabinets</t>
  </si>
  <si>
    <t>2.12.</t>
  </si>
  <si>
    <t>Onkoloģisko pacientu psihoemocionālā atbalsta kabinets</t>
  </si>
  <si>
    <t>2.13.</t>
  </si>
  <si>
    <t>2.14.</t>
  </si>
  <si>
    <t>2.15.</t>
  </si>
  <si>
    <t>Pneimologa kabinets</t>
  </si>
  <si>
    <t>2.16.</t>
  </si>
  <si>
    <t xml:space="preserve">Psihiatra kabinets </t>
  </si>
  <si>
    <t>2.17.</t>
  </si>
  <si>
    <t>Psihologa/psihoterapeita kabinets</t>
  </si>
  <si>
    <t>2.18.</t>
  </si>
  <si>
    <t>Reto slimību kabinets</t>
  </si>
  <si>
    <t>2.19.</t>
  </si>
  <si>
    <t>Steidzamās medicīniskās palīdzības punkts</t>
  </si>
  <si>
    <t>SMPP</t>
  </si>
  <si>
    <t>2.20.</t>
  </si>
  <si>
    <t>Stomas kabinets</t>
  </si>
  <si>
    <t>2.21.</t>
  </si>
  <si>
    <t>2.22.</t>
  </si>
  <si>
    <t>SIA "Rīgas Austrumu klīniskā universitātes slimnīca"  - references laboratorijas finansējums, tuberkulozes medikamenti, imunobioloģisko preparātu glabāšana, tuberkulozes bakterioloģiskai diagnostikai barotņu iegāde un izplatīšana, par pēcekspozīcijas specifiskās profilakses (PEP) nodrošināšana ārstniecības personām, HIV infekcijas vertikālās profilakses nodrošināšana HIV pozitīvām sievietēm, HIV Opurtūnisko infekciju terapija, HIV diagnostikas reaģentu iegāde un sadale HIV epidemioloģiskās uzraudzības tīkla laboratorijām</t>
  </si>
  <si>
    <t>VSIA "Bērnu klīniskā universitātes slimnīca" - par īpašiem medicīniskiem nolūkiem paredzētas pārtikas nodrošināšanu paliatīvā aprūpes kabineta uzskaitē esošajiem bērniem, kā arī cistiskās fibrozes kabineta pacientiem un  bērnu ar cistisko fibrozi ambulatorai ārstēšanai nepieciešamajiem medikamentiem</t>
  </si>
  <si>
    <t>3.01.</t>
  </si>
  <si>
    <t>Datortomogrāfija</t>
  </si>
  <si>
    <t>Izmeklējumi</t>
  </si>
  <si>
    <t>3.02.</t>
  </si>
  <si>
    <t>Doplerogrāfija</t>
  </si>
  <si>
    <t>3.03.</t>
  </si>
  <si>
    <t>Elastogrāfija</t>
  </si>
  <si>
    <t>3.04.</t>
  </si>
  <si>
    <t>3.05.</t>
  </si>
  <si>
    <t>Endoskopija</t>
  </si>
  <si>
    <t>3.06.</t>
  </si>
  <si>
    <t>Kodolmagnētiskās rezonanses izmeklējumi</t>
  </si>
  <si>
    <t>3.07.</t>
  </si>
  <si>
    <t>Neiroelektrofizioloģiskie  funkcionālie izmeklējumi</t>
  </si>
  <si>
    <t>3.08.</t>
  </si>
  <si>
    <t>Osteodensitometrija</t>
  </si>
  <si>
    <t>3.09.</t>
  </si>
  <si>
    <t>3.10.</t>
  </si>
  <si>
    <t>Radionuklīdā diagnostika</t>
  </si>
  <si>
    <t>3.11.</t>
  </si>
  <si>
    <t>Rentgenoloģija</t>
  </si>
  <si>
    <t>Staru terapija</t>
  </si>
  <si>
    <t>Specializētie pakalpojumi</t>
  </si>
  <si>
    <t>3.13.</t>
  </si>
  <si>
    <t>Ultrasonogrāfija</t>
  </si>
  <si>
    <t>4.01.</t>
  </si>
  <si>
    <t>Alergoloģija</t>
  </si>
  <si>
    <t>Speciālisti</t>
  </si>
  <si>
    <t>4.02.</t>
  </si>
  <si>
    <t>Algoloģija</t>
  </si>
  <si>
    <t>4.03.</t>
  </si>
  <si>
    <t>Anestezioloģija</t>
  </si>
  <si>
    <t>4.04.</t>
  </si>
  <si>
    <t>Arodslimību speciālisti</t>
  </si>
  <si>
    <t>4.05.</t>
  </si>
  <si>
    <t>Dermatoveneroloģija</t>
  </si>
  <si>
    <t>4.06.</t>
  </si>
  <si>
    <t>Endokrinoloģija</t>
  </si>
  <si>
    <t>4.07.</t>
  </si>
  <si>
    <t>Gastroenteroloģija</t>
  </si>
  <si>
    <t>4.08.</t>
  </si>
  <si>
    <t>Ginekoloģija</t>
  </si>
  <si>
    <t>4.09.</t>
  </si>
  <si>
    <t>Hematoloģija</t>
  </si>
  <si>
    <t>4.10.</t>
  </si>
  <si>
    <t>Infektoloģija</t>
  </si>
  <si>
    <t>4.11.</t>
  </si>
  <si>
    <t>Internā medicīna</t>
  </si>
  <si>
    <t>4.12.</t>
  </si>
  <si>
    <t>Kardioloģija</t>
  </si>
  <si>
    <t>4.13.</t>
  </si>
  <si>
    <t>Ķirurģija</t>
  </si>
  <si>
    <t>4.14.</t>
  </si>
  <si>
    <t>Narkoloģija</t>
  </si>
  <si>
    <t>4.15.</t>
  </si>
  <si>
    <t>Nefroloģija</t>
  </si>
  <si>
    <t>4.16.</t>
  </si>
  <si>
    <t>Neiroloģija</t>
  </si>
  <si>
    <t>4.17.</t>
  </si>
  <si>
    <t>Oftalmoloģija</t>
  </si>
  <si>
    <t>4.18.</t>
  </si>
  <si>
    <t>Onkoloģija</t>
  </si>
  <si>
    <t>4.19.</t>
  </si>
  <si>
    <t>Otolaringoloģija</t>
  </si>
  <si>
    <t>4.20.</t>
  </si>
  <si>
    <t>Pārējie speciālisti</t>
  </si>
  <si>
    <t>4.21.</t>
  </si>
  <si>
    <t>Pediatrija</t>
  </si>
  <si>
    <t>4.22.</t>
  </si>
  <si>
    <t>Psihiatrija</t>
  </si>
  <si>
    <t>4.23.</t>
  </si>
  <si>
    <t>Pulmonoloģija</t>
  </si>
  <si>
    <t>4.24.</t>
  </si>
  <si>
    <t>Reimatoloģija</t>
  </si>
  <si>
    <t>4.25.</t>
  </si>
  <si>
    <t>Traumatoloģija</t>
  </si>
  <si>
    <t>4.26.</t>
  </si>
  <si>
    <t>Uroloģija</t>
  </si>
  <si>
    <t>4.27.</t>
  </si>
  <si>
    <t>5.01.</t>
  </si>
  <si>
    <t>5.02.</t>
  </si>
  <si>
    <t>5.03.</t>
  </si>
  <si>
    <t>5.04.</t>
  </si>
  <si>
    <t>5.05.</t>
  </si>
  <si>
    <t>5.06.</t>
  </si>
  <si>
    <t>5.07.</t>
  </si>
  <si>
    <t>5.08.</t>
  </si>
  <si>
    <t>5.09.</t>
  </si>
  <si>
    <t>5.10.</t>
  </si>
  <si>
    <t>Rehabilitācija</t>
  </si>
  <si>
    <t>5.11.</t>
  </si>
  <si>
    <t>5.12.</t>
  </si>
  <si>
    <t xml:space="preserve">Pakalpojumi, ko apmaksā virs līguma summas pēc faktiski veiktā darba </t>
  </si>
  <si>
    <t>6.01.</t>
  </si>
  <si>
    <t>6.02.</t>
  </si>
  <si>
    <t>6.03.</t>
  </si>
  <si>
    <t>6.04.</t>
  </si>
  <si>
    <t>6.05.</t>
  </si>
  <si>
    <t>6.06.</t>
  </si>
  <si>
    <t>6.07.</t>
  </si>
  <si>
    <t>6.08.</t>
  </si>
  <si>
    <t>Ļaundabīgo audzēju sekundārie diagnostiskie izmeklējumi</t>
  </si>
  <si>
    <t>6.09.</t>
  </si>
  <si>
    <t>Pacientu izmeklēšana pirms un pēc aknu transplantācijas</t>
  </si>
  <si>
    <t>6.10.</t>
  </si>
  <si>
    <t>Pozitronu emisijas tomogrāfijas/datortomogrāfijas (PET/DT) izmeklējumi</t>
  </si>
  <si>
    <t>6.13.</t>
  </si>
  <si>
    <t>Covid-19 laboratorijas pakalpojumi</t>
  </si>
  <si>
    <t>6.17.</t>
  </si>
  <si>
    <t>6.18.</t>
  </si>
  <si>
    <t>Covid-19 vakcinācijas kabineta pakalpojumi</t>
  </si>
  <si>
    <t>6.19.</t>
  </si>
  <si>
    <t>6.20.</t>
  </si>
  <si>
    <t>6.21.</t>
  </si>
  <si>
    <t>6.22.</t>
  </si>
  <si>
    <t>6.23.</t>
  </si>
  <si>
    <t xml:space="preserve">Skābekļa terapija </t>
  </si>
  <si>
    <t>6.24.</t>
  </si>
  <si>
    <t>6.26.</t>
  </si>
  <si>
    <t>6.27.</t>
  </si>
  <si>
    <t>Nieru aizstājterapija</t>
  </si>
  <si>
    <t>6.28.</t>
  </si>
  <si>
    <t>6.29.</t>
  </si>
  <si>
    <t>6.31.</t>
  </si>
  <si>
    <t>Ambulatorie pakalpojumi Ukrainas iedzīvotājiem saistībā ar militāro konfliktu</t>
  </si>
  <si>
    <t>6.32.</t>
  </si>
  <si>
    <t>6.33.</t>
  </si>
  <si>
    <t>Dienas stacionāra pakalpojumi Ukrainas iedzīvotājiem saistībā ar militāro konfliktu</t>
  </si>
  <si>
    <t>6.34.</t>
  </si>
  <si>
    <t>Izmeklējumi Ukrainas iedzīvotājiem saistībā ar militāro konfliktu</t>
  </si>
  <si>
    <t>6.35.</t>
  </si>
  <si>
    <t>Pērtiķu baku diagnostika un vakcinācija</t>
  </si>
  <si>
    <t>AP130</t>
  </si>
  <si>
    <t>6.36.</t>
  </si>
  <si>
    <t>6.37.</t>
  </si>
  <si>
    <t>Agrīnās intervences pakalpojumi bērniem ar autiskā spektra traucējumiem</t>
  </si>
  <si>
    <t>AP132</t>
  </si>
  <si>
    <t>6.38.</t>
  </si>
  <si>
    <t>AP01</t>
  </si>
  <si>
    <t>Patvēruma meklētājiem sniegtie pakalpojumi, saskaņā ar valdības apstiprināto rīcības plānu no "Līdzekļi neparedzētiem gadījumiem"</t>
  </si>
  <si>
    <t>AP57</t>
  </si>
  <si>
    <t>Miega izmeklējumi</t>
  </si>
  <si>
    <t>AP138</t>
  </si>
  <si>
    <t>5.13.</t>
  </si>
  <si>
    <t>AP137</t>
  </si>
  <si>
    <t>Diagnostiskie izmeklējumi grūtniecēm un sievietēm pēcdzemdību periodā</t>
  </si>
  <si>
    <t>AP141</t>
  </si>
  <si>
    <t>Ārstu konsīlijs par paliatīvās aprūpes mobilās komandas pakalpojuma pacienta dzīvesvietā nepieciešamību</t>
  </si>
  <si>
    <t>AP142</t>
  </si>
  <si>
    <t>Reproduktīvā materiāla uzglabāšana onkoloģijas pacientiem pirms ķīmijterapijas</t>
  </si>
  <si>
    <t>AP139</t>
  </si>
  <si>
    <t>Agrīnās intervences pakalpojumi pacientiem ar psihotiskiem traucējumiem</t>
  </si>
  <si>
    <t>Metadona terapijas kabinets (ar psihologu)</t>
  </si>
  <si>
    <t>Paliatīvās aprūpes kabinets (ar psihologu)</t>
  </si>
  <si>
    <t>Vakcinācija pret sezonālo gripu, vakcinācija pret sezonālo gripu sociālās aprūpes centros</t>
  </si>
  <si>
    <t>AP95; AP97</t>
  </si>
  <si>
    <t>Finansējuma grupa</t>
  </si>
  <si>
    <t xml:space="preserve">Pakalpojuma programmas grupa </t>
  </si>
  <si>
    <t>6.25.</t>
  </si>
  <si>
    <t>AP94</t>
  </si>
  <si>
    <t>Izmeklējumi nāves gadījumā, kas cēloniski iespējami saistīta ar COVID-19 vakcināciju</t>
  </si>
  <si>
    <t xml:space="preserve"> Pārējie ambulatorie sekundārās veselības aprūpes pasākumi</t>
  </si>
  <si>
    <t>5.14.</t>
  </si>
  <si>
    <t>Pārskats par sekundārās ambulatorās veselības aprūpes pakalpojumu nodrošināšanai veikto darbu sadalījumā pa pakalpojumu programmām 2024.gada 12 mēnešos</t>
  </si>
  <si>
    <t>1.08.</t>
  </si>
  <si>
    <t>2.07.</t>
  </si>
  <si>
    <t>3.12.</t>
  </si>
  <si>
    <t>6.11.</t>
  </si>
  <si>
    <t>6.12.</t>
  </si>
  <si>
    <t>6.14.</t>
  </si>
  <si>
    <t>6.15.</t>
  </si>
  <si>
    <t>6.16.</t>
  </si>
  <si>
    <t>6.30.</t>
  </si>
  <si>
    <t>6.39.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</si>
</sst>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2"/>
      <name val="Arial"/>
      <family val="2"/>
      <charset val="186"/>
    </font>
    <font>
      <b/>
      <sz val="10"/>
      <name val="Calibri"/>
      <family val="2"/>
      <charset val="186"/>
      <scheme val="minor"/>
    </font>
    <font>
      <b/>
      <sz val="14"/>
      <name val="Calibri"/>
      <family val="2"/>
      <charset val="186"/>
      <scheme val="minor"/>
    </font>
    <font>
      <sz val="10"/>
      <name val="Calibri"/>
      <family val="2"/>
      <charset val="186"/>
      <scheme val="minor"/>
    </font>
    <font>
      <b/>
      <sz val="9"/>
      <name val="Calibri"/>
      <family val="2"/>
      <charset val="186"/>
      <scheme val="minor"/>
    </font>
    <font>
      <sz val="9"/>
      <name val="Calibri"/>
      <family val="2"/>
      <charset val="186"/>
      <scheme val="minor"/>
    </font>
    <font>
      <i/>
      <sz val="10"/>
      <name val="Calibri"/>
      <family val="2"/>
      <charset val="186"/>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2" fillId="0" borderId="0"/>
    <xf numFmtId="0" fontId="3" fillId="0" borderId="0"/>
    <xf numFmtId="0" fontId="2" fillId="0" borderId="0"/>
  </cellStyleXfs>
  <cellXfs count="52">
    <xf numFmtId="0" fontId="0" fillId="0" borderId="0" xfId="0"/>
    <xf numFmtId="0" fontId="4" fillId="2" borderId="0" xfId="3" applyFont="1" applyFill="1"/>
    <xf numFmtId="0" fontId="6" fillId="2" borderId="0" xfId="3" applyFont="1" applyFill="1"/>
    <xf numFmtId="4" fontId="6" fillId="2" borderId="0" xfId="3" applyNumberFormat="1" applyFont="1" applyFill="1"/>
    <xf numFmtId="3" fontId="6" fillId="2" borderId="0" xfId="3" applyNumberFormat="1" applyFont="1" applyFill="1"/>
    <xf numFmtId="0" fontId="4" fillId="2" borderId="1" xfId="3" applyFont="1" applyFill="1" applyBorder="1" applyAlignment="1">
      <alignment horizontal="center" vertical="center" wrapText="1"/>
    </xf>
    <xf numFmtId="4" fontId="4" fillId="2" borderId="1" xfId="3" applyNumberFormat="1" applyFont="1" applyFill="1" applyBorder="1" applyAlignment="1">
      <alignment horizontal="center" vertical="center" wrapText="1"/>
    </xf>
    <xf numFmtId="0" fontId="8" fillId="2" borderId="0" xfId="3" applyFont="1" applyFill="1"/>
    <xf numFmtId="3" fontId="8" fillId="2" borderId="1" xfId="3" applyNumberFormat="1" applyFont="1" applyFill="1" applyBorder="1"/>
    <xf numFmtId="0" fontId="7" fillId="2" borderId="0" xfId="3" applyFont="1" applyFill="1"/>
    <xf numFmtId="0" fontId="6" fillId="2" borderId="0" xfId="3" applyFont="1" applyFill="1" applyAlignment="1">
      <alignment wrapText="1"/>
    </xf>
    <xf numFmtId="2" fontId="4" fillId="2" borderId="1" xfId="3" applyNumberFormat="1" applyFont="1" applyFill="1" applyBorder="1" applyAlignment="1">
      <alignment horizontal="center" vertical="center" wrapText="1"/>
    </xf>
    <xf numFmtId="2" fontId="6" fillId="2" borderId="0" xfId="3" applyNumberFormat="1" applyFont="1" applyFill="1"/>
    <xf numFmtId="0" fontId="8" fillId="2" borderId="1" xfId="3" applyFont="1" applyFill="1" applyBorder="1"/>
    <xf numFmtId="4" fontId="8" fillId="2" borderId="1" xfId="3" applyNumberFormat="1" applyFont="1" applyFill="1" applyBorder="1"/>
    <xf numFmtId="0" fontId="8" fillId="2" borderId="1" xfId="3" applyFont="1" applyFill="1" applyBorder="1" applyAlignment="1">
      <alignment wrapText="1"/>
    </xf>
    <xf numFmtId="0" fontId="8" fillId="2" borderId="1" xfId="3" applyFont="1" applyFill="1" applyBorder="1" applyAlignment="1">
      <alignment horizontal="center" vertical="center" wrapText="1"/>
    </xf>
    <xf numFmtId="3" fontId="8" fillId="2" borderId="1" xfId="3" applyNumberFormat="1" applyFont="1" applyFill="1" applyBorder="1" applyAlignment="1">
      <alignment horizontal="center"/>
    </xf>
    <xf numFmtId="0" fontId="8" fillId="2" borderId="1" xfId="3" quotePrefix="1" applyFont="1" applyFill="1" applyBorder="1" applyAlignment="1">
      <alignment horizontal="center" vertical="center" wrapText="1"/>
    </xf>
    <xf numFmtId="0" fontId="8" fillId="2" borderId="1" xfId="3" applyFont="1" applyFill="1" applyBorder="1" applyAlignment="1">
      <alignment horizontal="left" vertical="center" wrapText="1"/>
    </xf>
    <xf numFmtId="0" fontId="8" fillId="2" borderId="1" xfId="3" applyFont="1" applyFill="1" applyBorder="1" applyAlignment="1">
      <alignment horizontal="left" wrapText="1"/>
    </xf>
    <xf numFmtId="0" fontId="8" fillId="2" borderId="1" xfId="3" applyFont="1" applyFill="1" applyBorder="1" applyAlignment="1">
      <alignment horizontal="left" vertical="center"/>
    </xf>
    <xf numFmtId="0" fontId="8" fillId="2" borderId="5"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5" xfId="3" applyFont="1" applyFill="1" applyBorder="1" applyAlignment="1">
      <alignment wrapText="1"/>
    </xf>
    <xf numFmtId="0" fontId="8" fillId="2" borderId="5" xfId="3" applyFont="1" applyFill="1" applyBorder="1"/>
    <xf numFmtId="4" fontId="8" fillId="2" borderId="5" xfId="3" applyNumberFormat="1" applyFont="1" applyFill="1" applyBorder="1"/>
    <xf numFmtId="0" fontId="8" fillId="2" borderId="1" xfId="3" applyFont="1" applyFill="1" applyBorder="1" applyAlignment="1">
      <alignment horizontal="left" vertical="top" wrapText="1"/>
    </xf>
    <xf numFmtId="0" fontId="8" fillId="2" borderId="1" xfId="3" applyFont="1" applyFill="1" applyBorder="1" applyAlignment="1">
      <alignment vertical="top" wrapText="1"/>
    </xf>
    <xf numFmtId="3" fontId="4" fillId="2" borderId="1" xfId="3" applyNumberFormat="1" applyFont="1" applyFill="1" applyBorder="1" applyAlignment="1">
      <alignment horizontal="center" vertical="center" wrapText="1"/>
    </xf>
    <xf numFmtId="0" fontId="9" fillId="2" borderId="1" xfId="3" applyFont="1" applyFill="1" applyBorder="1" applyAlignment="1">
      <alignment horizontal="right" wrapText="1"/>
    </xf>
    <xf numFmtId="3" fontId="9" fillId="2" borderId="1" xfId="3" applyNumberFormat="1" applyFont="1" applyFill="1" applyBorder="1" applyAlignment="1">
      <alignment horizontal="right"/>
    </xf>
    <xf numFmtId="3" fontId="9" fillId="2" borderId="1" xfId="3" applyNumberFormat="1" applyFont="1" applyFill="1" applyBorder="1" applyAlignment="1">
      <alignment horizontal="right" wrapText="1"/>
    </xf>
    <xf numFmtId="4" fontId="9" fillId="2" borderId="1" xfId="3" applyNumberFormat="1" applyFont="1" applyFill="1" applyBorder="1" applyAlignment="1">
      <alignment horizontal="right" wrapText="1"/>
    </xf>
    <xf numFmtId="0" fontId="4" fillId="2" borderId="1" xfId="3" applyFont="1" applyFill="1" applyBorder="1" applyAlignment="1">
      <alignment horizontal="center" wrapText="1"/>
    </xf>
    <xf numFmtId="0" fontId="4" fillId="2" borderId="1" xfId="3" applyFont="1" applyFill="1" applyBorder="1" applyAlignment="1">
      <alignment horizontal="right" wrapText="1"/>
    </xf>
    <xf numFmtId="4" fontId="4" fillId="2" borderId="1" xfId="3" applyNumberFormat="1" applyFont="1" applyFill="1" applyBorder="1" applyAlignment="1">
      <alignment horizontal="right" wrapText="1"/>
    </xf>
    <xf numFmtId="3" fontId="4" fillId="2" borderId="1" xfId="3" applyNumberFormat="1" applyFont="1" applyFill="1" applyBorder="1" applyAlignment="1">
      <alignment horizontal="right" wrapText="1"/>
    </xf>
    <xf numFmtId="0" fontId="4" fillId="2" borderId="2" xfId="3" applyFont="1" applyFill="1" applyBorder="1" applyAlignment="1">
      <alignment horizontal="center" wrapText="1"/>
    </xf>
    <xf numFmtId="0" fontId="4" fillId="2" borderId="3" xfId="3" applyFont="1" applyFill="1" applyBorder="1" applyAlignment="1">
      <alignment horizontal="right" wrapText="1"/>
    </xf>
    <xf numFmtId="0" fontId="4" fillId="2" borderId="4" xfId="3" applyFont="1" applyFill="1" applyBorder="1" applyAlignment="1">
      <alignment horizontal="right" wrapText="1"/>
    </xf>
    <xf numFmtId="3" fontId="8" fillId="2" borderId="5" xfId="3" applyNumberFormat="1" applyFont="1" applyFill="1" applyBorder="1"/>
    <xf numFmtId="0" fontId="7" fillId="2" borderId="1" xfId="3" applyFont="1" applyFill="1" applyBorder="1" applyAlignment="1">
      <alignment horizontal="center" vertical="center" wrapText="1"/>
    </xf>
    <xf numFmtId="0" fontId="7" fillId="2" borderId="2" xfId="3" applyFont="1" applyFill="1" applyBorder="1" applyAlignment="1">
      <alignment vertical="center" wrapText="1"/>
    </xf>
    <xf numFmtId="0" fontId="7" fillId="2" borderId="3" xfId="3" applyFont="1" applyFill="1" applyBorder="1" applyAlignment="1">
      <alignment vertical="center" wrapText="1"/>
    </xf>
    <xf numFmtId="0" fontId="4" fillId="2" borderId="3" xfId="3" applyFont="1" applyFill="1" applyBorder="1" applyAlignment="1">
      <alignment horizontal="left" wrapText="1"/>
    </xf>
    <xf numFmtId="4" fontId="7" fillId="2" borderId="1" xfId="3" applyNumberFormat="1" applyFont="1" applyFill="1" applyBorder="1"/>
    <xf numFmtId="3" fontId="7" fillId="2" borderId="1" xfId="3" applyNumberFormat="1" applyFont="1" applyFill="1" applyBorder="1"/>
    <xf numFmtId="0" fontId="5" fillId="2" borderId="0" xfId="2" applyFont="1" applyFill="1" applyAlignment="1">
      <alignment horizontal="center" vertical="center" wrapText="1"/>
    </xf>
    <xf numFmtId="0" fontId="7" fillId="2" borderId="1" xfId="3" applyFont="1" applyFill="1" applyBorder="1" applyAlignment="1">
      <alignment horizontal="left" vertical="center" wrapText="1"/>
    </xf>
    <xf numFmtId="0" fontId="7" fillId="2" borderId="2" xfId="3" applyFont="1" applyFill="1" applyBorder="1" applyAlignment="1">
      <alignment horizontal="left" vertical="center" wrapText="1"/>
    </xf>
    <xf numFmtId="0" fontId="7" fillId="2" borderId="3" xfId="3" applyFont="1" applyFill="1" applyBorder="1" applyAlignment="1">
      <alignment horizontal="left" vertical="center" wrapText="1"/>
    </xf>
  </cellXfs>
  <cellStyles count="5">
    <cellStyle name="Normal" xfId="0" builtinId="0"/>
    <cellStyle name="Normal 10" xfId="2" xr:uid="{CFD32F27-E707-4446-AC16-7F6CDE1C8E92}"/>
    <cellStyle name="Normal 2" xfId="3" xr:uid="{0A6CBFE5-AD00-43EB-A198-4B0FEE143F02}"/>
    <cellStyle name="Normal 2 2" xfId="4" xr:uid="{9AFAFFEC-7FC3-451D-894D-26D2AAB8685B}"/>
    <cellStyle name="Normal 5" xfId="1" xr:uid="{B97D0C86-601B-4B8A-A785-6235E0B9BF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663ED-7132-4EA8-A3C9-D13136779C2B}">
  <dimension ref="A1:P151"/>
  <sheetViews>
    <sheetView tabSelected="1" zoomScale="90" zoomScaleNormal="90" workbookViewId="0">
      <pane xSplit="5" ySplit="3" topLeftCell="F75" activePane="bottomRight" state="frozen"/>
      <selection pane="topRight" activeCell="F1" sqref="F1"/>
      <selection pane="bottomLeft" activeCell="A7" sqref="A7"/>
      <selection pane="bottomRight" activeCell="A141" sqref="A141"/>
    </sheetView>
  </sheetViews>
  <sheetFormatPr defaultColWidth="11.28515625" defaultRowHeight="12.75" x14ac:dyDescent="0.2"/>
  <cols>
    <col min="1" max="1" width="5" style="2" customWidth="1"/>
    <col min="2" max="2" width="18.42578125" style="2" customWidth="1"/>
    <col min="3" max="3" width="31" style="10" customWidth="1"/>
    <col min="4" max="4" width="9" style="10" customWidth="1"/>
    <col min="5" max="5" width="13.42578125" style="10" customWidth="1"/>
    <col min="6" max="6" width="13.140625" style="3" customWidth="1"/>
    <col min="7" max="7" width="11.42578125" style="4" customWidth="1"/>
    <col min="8" max="8" width="11.28515625" style="12" customWidth="1"/>
    <col min="9" max="9" width="12.85546875" style="4" customWidth="1"/>
    <col min="10" max="10" width="14.140625" style="3" customWidth="1"/>
    <col min="11" max="11" width="11.28515625" style="4" customWidth="1"/>
    <col min="12" max="12" width="10.5703125" style="12" customWidth="1"/>
    <col min="13" max="13" width="11.28515625" style="3" customWidth="1"/>
    <col min="14" max="14" width="10.5703125" style="3" customWidth="1"/>
    <col min="15" max="15" width="10.42578125" style="3" customWidth="1"/>
    <col min="16" max="16" width="11.42578125" style="3" customWidth="1"/>
    <col min="17" max="16384" width="11.28515625" style="2"/>
  </cols>
  <sheetData>
    <row r="1" spans="1:16" ht="19.5" customHeight="1" x14ac:dyDescent="0.2">
      <c r="A1" s="48" t="s">
        <v>416</v>
      </c>
      <c r="B1" s="48"/>
      <c r="C1" s="48"/>
      <c r="D1" s="48"/>
      <c r="E1" s="48"/>
      <c r="F1" s="48"/>
      <c r="G1" s="48"/>
      <c r="H1" s="48"/>
      <c r="I1" s="48"/>
      <c r="J1" s="48"/>
      <c r="K1" s="48"/>
      <c r="L1" s="48"/>
      <c r="M1" s="48"/>
      <c r="N1" s="48"/>
      <c r="O1" s="48"/>
      <c r="P1" s="48"/>
    </row>
    <row r="2" spans="1:16" ht="84" customHeight="1" x14ac:dyDescent="0.2">
      <c r="A2" s="5" t="s">
        <v>0</v>
      </c>
      <c r="B2" s="5" t="s">
        <v>409</v>
      </c>
      <c r="C2" s="5" t="s">
        <v>168</v>
      </c>
      <c r="D2" s="5" t="s">
        <v>46</v>
      </c>
      <c r="E2" s="5" t="s">
        <v>410</v>
      </c>
      <c r="F2" s="6" t="s">
        <v>169</v>
      </c>
      <c r="G2" s="29" t="s">
        <v>1</v>
      </c>
      <c r="H2" s="11" t="s">
        <v>170</v>
      </c>
      <c r="I2" s="6" t="s">
        <v>171</v>
      </c>
      <c r="J2" s="6" t="s">
        <v>172</v>
      </c>
      <c r="K2" s="29" t="s">
        <v>173</v>
      </c>
      <c r="L2" s="11" t="s">
        <v>174</v>
      </c>
      <c r="M2" s="6" t="s">
        <v>175</v>
      </c>
      <c r="N2" s="6" t="s">
        <v>176</v>
      </c>
      <c r="O2" s="5" t="s">
        <v>177</v>
      </c>
      <c r="P2" s="6" t="s">
        <v>178</v>
      </c>
    </row>
    <row r="3" spans="1:16" ht="13.5" customHeight="1" x14ac:dyDescent="0.2">
      <c r="A3" s="30"/>
      <c r="B3" s="31"/>
      <c r="C3" s="32"/>
      <c r="D3" s="32"/>
      <c r="E3" s="32"/>
      <c r="F3" s="33"/>
      <c r="G3" s="32"/>
      <c r="H3" s="32"/>
      <c r="I3" s="33"/>
      <c r="J3" s="33"/>
      <c r="K3" s="33"/>
      <c r="L3" s="33"/>
      <c r="M3" s="33"/>
      <c r="N3" s="33"/>
      <c r="O3" s="33"/>
      <c r="P3" s="33"/>
    </row>
    <row r="4" spans="1:16" s="1" customFormat="1" ht="13.5" customHeight="1" x14ac:dyDescent="0.2">
      <c r="A4" s="34">
        <v>1</v>
      </c>
      <c r="B4" s="49" t="s">
        <v>2</v>
      </c>
      <c r="C4" s="49"/>
      <c r="D4" s="35" t="s">
        <v>45</v>
      </c>
      <c r="E4" s="35"/>
      <c r="F4" s="36">
        <f>SUM(F5:F22)</f>
        <v>74088343</v>
      </c>
      <c r="G4" s="37">
        <f>SUM(G5:G22)</f>
        <v>407235</v>
      </c>
      <c r="H4" s="36"/>
      <c r="I4" s="37">
        <f>SUM(I5:I22)</f>
        <v>74498870.829999998</v>
      </c>
      <c r="J4" s="37">
        <f>SUM(J5:J22)</f>
        <v>75604871.819999978</v>
      </c>
      <c r="K4" s="37">
        <f>SUM(K5:K22)</f>
        <v>408838</v>
      </c>
      <c r="L4" s="36"/>
      <c r="M4" s="37">
        <f>SUM(M5:M22)</f>
        <v>1992273.3300000008</v>
      </c>
      <c r="N4" s="37">
        <f>SUM(N5:N22)</f>
        <v>-475744.51000000053</v>
      </c>
      <c r="O4" s="37">
        <f>SUM(O5:O22)</f>
        <v>1516528.82</v>
      </c>
      <c r="P4" s="37">
        <f>SUM(P5:P22)</f>
        <v>1414288</v>
      </c>
    </row>
    <row r="5" spans="1:16" s="7" customFormat="1" ht="21.6" customHeight="1" x14ac:dyDescent="0.2">
      <c r="A5" s="18" t="s">
        <v>179</v>
      </c>
      <c r="B5" s="19" t="s">
        <v>2</v>
      </c>
      <c r="C5" s="20" t="s">
        <v>180</v>
      </c>
      <c r="D5" s="13" t="s">
        <v>61</v>
      </c>
      <c r="E5" s="13" t="s">
        <v>181</v>
      </c>
      <c r="F5" s="14">
        <v>592091</v>
      </c>
      <c r="G5" s="8">
        <v>1512</v>
      </c>
      <c r="H5" s="14">
        <f t="shared" ref="H5:H22" si="0">F5/G5</f>
        <v>391.59457671957671</v>
      </c>
      <c r="I5" s="8">
        <v>542607.85</v>
      </c>
      <c r="J5" s="8">
        <v>542607.85</v>
      </c>
      <c r="K5" s="8">
        <v>1462</v>
      </c>
      <c r="L5" s="14">
        <f>J5/K5</f>
        <v>371.14080027359779</v>
      </c>
      <c r="M5" s="8"/>
      <c r="N5" s="8">
        <f>J5-F5</f>
        <v>-49483.150000000023</v>
      </c>
      <c r="O5" s="8">
        <f>J5-F5</f>
        <v>-49483.150000000023</v>
      </c>
      <c r="P5" s="8">
        <v>19157</v>
      </c>
    </row>
    <row r="6" spans="1:16" s="7" customFormat="1" ht="30" customHeight="1" x14ac:dyDescent="0.2">
      <c r="A6" s="18" t="s">
        <v>182</v>
      </c>
      <c r="B6" s="19" t="s">
        <v>2</v>
      </c>
      <c r="C6" s="20" t="s">
        <v>183</v>
      </c>
      <c r="D6" s="13" t="s">
        <v>54</v>
      </c>
      <c r="E6" s="13" t="s">
        <v>181</v>
      </c>
      <c r="F6" s="14">
        <v>356750</v>
      </c>
      <c r="G6" s="8">
        <v>1903</v>
      </c>
      <c r="H6" s="14">
        <f t="shared" si="0"/>
        <v>187.46715712033631</v>
      </c>
      <c r="I6" s="8">
        <v>377065.06</v>
      </c>
      <c r="J6" s="8">
        <v>377065.06</v>
      </c>
      <c r="K6" s="8">
        <v>1699</v>
      </c>
      <c r="L6" s="14">
        <f t="shared" ref="L6:L43" si="1">J6/K6</f>
        <v>221.93352560329606</v>
      </c>
      <c r="M6" s="8">
        <f t="shared" ref="M6:M22" si="2">J6-F6</f>
        <v>20315.059999999998</v>
      </c>
      <c r="N6" s="8"/>
      <c r="O6" s="8">
        <f t="shared" ref="O6:O22" si="3">J6-F6</f>
        <v>20315.059999999998</v>
      </c>
      <c r="P6" s="8">
        <v>4566</v>
      </c>
    </row>
    <row r="7" spans="1:16" s="7" customFormat="1" ht="28.5" customHeight="1" x14ac:dyDescent="0.2">
      <c r="A7" s="18" t="s">
        <v>184</v>
      </c>
      <c r="B7" s="19" t="s">
        <v>2</v>
      </c>
      <c r="C7" s="20" t="s">
        <v>185</v>
      </c>
      <c r="D7" s="13" t="s">
        <v>133</v>
      </c>
      <c r="E7" s="13" t="s">
        <v>181</v>
      </c>
      <c r="F7" s="14">
        <v>2893868</v>
      </c>
      <c r="G7" s="8">
        <v>10794</v>
      </c>
      <c r="H7" s="14">
        <f t="shared" si="0"/>
        <v>268.09968501019085</v>
      </c>
      <c r="I7" s="8">
        <v>2877010.9599999995</v>
      </c>
      <c r="J7" s="8">
        <v>2929520.2600000002</v>
      </c>
      <c r="K7" s="8">
        <v>10227</v>
      </c>
      <c r="L7" s="14">
        <f t="shared" si="1"/>
        <v>286.44961963430137</v>
      </c>
      <c r="M7" s="8">
        <f t="shared" si="2"/>
        <v>35652.260000000242</v>
      </c>
      <c r="N7" s="8"/>
      <c r="O7" s="8">
        <f t="shared" si="3"/>
        <v>35652.260000000242</v>
      </c>
      <c r="P7" s="8">
        <v>35659</v>
      </c>
    </row>
    <row r="8" spans="1:16" s="7" customFormat="1" ht="24" customHeight="1" x14ac:dyDescent="0.2">
      <c r="A8" s="18" t="s">
        <v>186</v>
      </c>
      <c r="B8" s="19" t="s">
        <v>2</v>
      </c>
      <c r="C8" s="20" t="s">
        <v>187</v>
      </c>
      <c r="D8" s="13" t="s">
        <v>56</v>
      </c>
      <c r="E8" s="13" t="s">
        <v>181</v>
      </c>
      <c r="F8" s="14">
        <v>4237820</v>
      </c>
      <c r="G8" s="8">
        <v>9065</v>
      </c>
      <c r="H8" s="14">
        <f t="shared" si="0"/>
        <v>467.49255377826807</v>
      </c>
      <c r="I8" s="8">
        <v>4238442.8599999994</v>
      </c>
      <c r="J8" s="8">
        <v>4310232.16</v>
      </c>
      <c r="K8" s="8">
        <v>9077</v>
      </c>
      <c r="L8" s="14">
        <f t="shared" si="1"/>
        <v>474.8520612537182</v>
      </c>
      <c r="M8" s="8">
        <f t="shared" si="2"/>
        <v>72412.160000000149</v>
      </c>
      <c r="N8" s="8"/>
      <c r="O8" s="8">
        <f t="shared" si="3"/>
        <v>72412.160000000149</v>
      </c>
      <c r="P8" s="8">
        <v>8621</v>
      </c>
    </row>
    <row r="9" spans="1:16" s="7" customFormat="1" ht="24.75" customHeight="1" x14ac:dyDescent="0.2">
      <c r="A9" s="18" t="s">
        <v>188</v>
      </c>
      <c r="B9" s="19" t="s">
        <v>2</v>
      </c>
      <c r="C9" s="20" t="s">
        <v>189</v>
      </c>
      <c r="D9" s="13" t="s">
        <v>130</v>
      </c>
      <c r="E9" s="13" t="s">
        <v>181</v>
      </c>
      <c r="F9" s="14">
        <v>8346022</v>
      </c>
      <c r="G9" s="8">
        <v>6606</v>
      </c>
      <c r="H9" s="14">
        <f t="shared" si="0"/>
        <v>1263.4002422040569</v>
      </c>
      <c r="I9" s="8">
        <v>8913706.4800000004</v>
      </c>
      <c r="J9" s="8">
        <v>8913706.4800000004</v>
      </c>
      <c r="K9" s="8">
        <v>7553</v>
      </c>
      <c r="L9" s="14">
        <f t="shared" si="1"/>
        <v>1180.1544392956441</v>
      </c>
      <c r="M9" s="8">
        <f t="shared" si="2"/>
        <v>567684.48000000045</v>
      </c>
      <c r="N9" s="8"/>
      <c r="O9" s="8">
        <f t="shared" si="3"/>
        <v>567684.48000000045</v>
      </c>
      <c r="P9" s="8">
        <v>15965</v>
      </c>
    </row>
    <row r="10" spans="1:16" s="7" customFormat="1" ht="25.5" customHeight="1" x14ac:dyDescent="0.2">
      <c r="A10" s="18" t="s">
        <v>190</v>
      </c>
      <c r="B10" s="19" t="s">
        <v>2</v>
      </c>
      <c r="C10" s="20" t="s">
        <v>191</v>
      </c>
      <c r="D10" s="13" t="s">
        <v>135</v>
      </c>
      <c r="E10" s="13" t="s">
        <v>181</v>
      </c>
      <c r="F10" s="14">
        <v>3980467</v>
      </c>
      <c r="G10" s="8">
        <v>1109</v>
      </c>
      <c r="H10" s="14">
        <f t="shared" si="0"/>
        <v>3589.2398557258794</v>
      </c>
      <c r="I10" s="8">
        <v>3963188.04</v>
      </c>
      <c r="J10" s="8">
        <v>3963188.04</v>
      </c>
      <c r="K10" s="8">
        <v>1136</v>
      </c>
      <c r="L10" s="14">
        <f t="shared" si="1"/>
        <v>3488.7218661971833</v>
      </c>
      <c r="M10" s="8"/>
      <c r="N10" s="8">
        <f t="shared" ref="N10:N19" si="4">J10-F10</f>
        <v>-17278.959999999963</v>
      </c>
      <c r="O10" s="8">
        <f t="shared" si="3"/>
        <v>-17278.959999999963</v>
      </c>
      <c r="P10" s="8">
        <v>6700</v>
      </c>
    </row>
    <row r="11" spans="1:16" s="7" customFormat="1" ht="29.25" customHeight="1" x14ac:dyDescent="0.2">
      <c r="A11" s="18" t="s">
        <v>192</v>
      </c>
      <c r="B11" s="19" t="s">
        <v>2</v>
      </c>
      <c r="C11" s="20" t="s">
        <v>193</v>
      </c>
      <c r="D11" s="13" t="s">
        <v>136</v>
      </c>
      <c r="E11" s="13" t="s">
        <v>181</v>
      </c>
      <c r="F11" s="14">
        <v>12515969</v>
      </c>
      <c r="G11" s="8">
        <v>25205</v>
      </c>
      <c r="H11" s="14">
        <f t="shared" si="0"/>
        <v>496.56691132711762</v>
      </c>
      <c r="I11" s="8">
        <v>12145763.169999998</v>
      </c>
      <c r="J11" s="8">
        <v>12344787.479999999</v>
      </c>
      <c r="K11" s="8">
        <v>24929</v>
      </c>
      <c r="L11" s="14">
        <f t="shared" si="1"/>
        <v>495.19786112559666</v>
      </c>
      <c r="M11" s="8"/>
      <c r="N11" s="8">
        <f t="shared" si="4"/>
        <v>-171181.52000000142</v>
      </c>
      <c r="O11" s="8">
        <f t="shared" si="3"/>
        <v>-171181.52000000142</v>
      </c>
      <c r="P11" s="8">
        <v>83392</v>
      </c>
    </row>
    <row r="12" spans="1:16" s="7" customFormat="1" ht="25.5" customHeight="1" x14ac:dyDescent="0.2">
      <c r="A12" s="18" t="s">
        <v>417</v>
      </c>
      <c r="B12" s="19" t="s">
        <v>2</v>
      </c>
      <c r="C12" s="20" t="s">
        <v>196</v>
      </c>
      <c r="D12" s="13" t="s">
        <v>52</v>
      </c>
      <c r="E12" s="13" t="s">
        <v>181</v>
      </c>
      <c r="F12" s="14">
        <v>80245</v>
      </c>
      <c r="G12" s="8">
        <v>3224</v>
      </c>
      <c r="H12" s="14">
        <f t="shared" si="0"/>
        <v>24.889888337468982</v>
      </c>
      <c r="I12" s="8">
        <v>79474.7</v>
      </c>
      <c r="J12" s="8">
        <v>86592.31</v>
      </c>
      <c r="K12" s="8">
        <v>3479</v>
      </c>
      <c r="L12" s="14">
        <f t="shared" si="1"/>
        <v>24.89</v>
      </c>
      <c r="M12" s="8">
        <f t="shared" si="2"/>
        <v>6347.3099999999977</v>
      </c>
      <c r="N12" s="8"/>
      <c r="O12" s="8">
        <f t="shared" si="3"/>
        <v>6347.3099999999977</v>
      </c>
      <c r="P12" s="8">
        <v>4298</v>
      </c>
    </row>
    <row r="13" spans="1:16" s="7" customFormat="1" ht="25.5" customHeight="1" x14ac:dyDescent="0.2">
      <c r="A13" s="18" t="s">
        <v>195</v>
      </c>
      <c r="B13" s="19" t="s">
        <v>2</v>
      </c>
      <c r="C13" s="20" t="s">
        <v>198</v>
      </c>
      <c r="D13" s="13" t="s">
        <v>53</v>
      </c>
      <c r="E13" s="13" t="s">
        <v>181</v>
      </c>
      <c r="F13" s="14">
        <v>6026419</v>
      </c>
      <c r="G13" s="8">
        <v>124213</v>
      </c>
      <c r="H13" s="14">
        <f t="shared" si="0"/>
        <v>48.516813860062953</v>
      </c>
      <c r="I13" s="8">
        <v>6023626.7499999981</v>
      </c>
      <c r="J13" s="8">
        <v>6035691.1999999993</v>
      </c>
      <c r="K13" s="8">
        <v>127047</v>
      </c>
      <c r="L13" s="14">
        <f t="shared" si="1"/>
        <v>47.507546026273737</v>
      </c>
      <c r="M13" s="8">
        <f t="shared" si="2"/>
        <v>9272.1999999992549</v>
      </c>
      <c r="N13" s="8"/>
      <c r="O13" s="8">
        <f t="shared" si="3"/>
        <v>9272.1999999992549</v>
      </c>
      <c r="P13" s="8">
        <v>355939</v>
      </c>
    </row>
    <row r="14" spans="1:16" s="7" customFormat="1" ht="26.25" customHeight="1" x14ac:dyDescent="0.2">
      <c r="A14" s="18" t="s">
        <v>197</v>
      </c>
      <c r="B14" s="19" t="s">
        <v>2</v>
      </c>
      <c r="C14" s="20" t="s">
        <v>200</v>
      </c>
      <c r="D14" s="13" t="s">
        <v>57</v>
      </c>
      <c r="E14" s="13" t="s">
        <v>181</v>
      </c>
      <c r="F14" s="14">
        <v>1369808</v>
      </c>
      <c r="G14" s="8">
        <v>3423</v>
      </c>
      <c r="H14" s="14">
        <f t="shared" si="0"/>
        <v>400.177621969033</v>
      </c>
      <c r="I14" s="8">
        <v>1291005.58</v>
      </c>
      <c r="J14" s="8">
        <v>1291002.73</v>
      </c>
      <c r="K14" s="8">
        <v>3062</v>
      </c>
      <c r="L14" s="14">
        <f t="shared" si="1"/>
        <v>421.62074787720445</v>
      </c>
      <c r="M14" s="8"/>
      <c r="N14" s="8">
        <f t="shared" si="4"/>
        <v>-78805.270000000019</v>
      </c>
      <c r="O14" s="8">
        <f t="shared" si="3"/>
        <v>-78805.270000000019</v>
      </c>
      <c r="P14" s="8">
        <v>46911</v>
      </c>
    </row>
    <row r="15" spans="1:16" s="7" customFormat="1" ht="26.25" customHeight="1" x14ac:dyDescent="0.2">
      <c r="A15" s="18" t="s">
        <v>199</v>
      </c>
      <c r="B15" s="19" t="s">
        <v>2</v>
      </c>
      <c r="C15" s="20" t="s">
        <v>202</v>
      </c>
      <c r="D15" s="13" t="s">
        <v>58</v>
      </c>
      <c r="E15" s="13" t="s">
        <v>181</v>
      </c>
      <c r="F15" s="14">
        <v>907852</v>
      </c>
      <c r="G15" s="8">
        <v>2364</v>
      </c>
      <c r="H15" s="14">
        <f t="shared" si="0"/>
        <v>384.0321489001692</v>
      </c>
      <c r="I15" s="8">
        <v>893708.33000000007</v>
      </c>
      <c r="J15" s="8">
        <v>894187.67999999993</v>
      </c>
      <c r="K15" s="8">
        <v>2332</v>
      </c>
      <c r="L15" s="14">
        <v>717</v>
      </c>
      <c r="M15" s="8"/>
      <c r="N15" s="8">
        <f t="shared" si="4"/>
        <v>-13664.320000000065</v>
      </c>
      <c r="O15" s="8">
        <f t="shared" si="3"/>
        <v>-13664.320000000065</v>
      </c>
      <c r="P15" s="8">
        <v>2061</v>
      </c>
    </row>
    <row r="16" spans="1:16" s="7" customFormat="1" ht="28.5" customHeight="1" x14ac:dyDescent="0.2">
      <c r="A16" s="18" t="s">
        <v>201</v>
      </c>
      <c r="B16" s="19" t="s">
        <v>2</v>
      </c>
      <c r="C16" s="20" t="s">
        <v>49</v>
      </c>
      <c r="D16" s="13" t="s">
        <v>132</v>
      </c>
      <c r="E16" s="13" t="s">
        <v>181</v>
      </c>
      <c r="F16" s="14">
        <v>3267194</v>
      </c>
      <c r="G16" s="8">
        <v>57865</v>
      </c>
      <c r="H16" s="14">
        <f t="shared" si="0"/>
        <v>56.462352026268036</v>
      </c>
      <c r="I16" s="8">
        <v>3334787.6199999996</v>
      </c>
      <c r="J16" s="8">
        <v>3436986.77</v>
      </c>
      <c r="K16" s="8">
        <v>56754</v>
      </c>
      <c r="L16" s="14">
        <f t="shared" si="1"/>
        <v>60.559375022024881</v>
      </c>
      <c r="M16" s="8">
        <f t="shared" si="2"/>
        <v>169792.77000000002</v>
      </c>
      <c r="N16" s="8"/>
      <c r="O16" s="8">
        <f t="shared" si="3"/>
        <v>169792.77000000002</v>
      </c>
      <c r="P16" s="8">
        <v>396615</v>
      </c>
    </row>
    <row r="17" spans="1:16" s="7" customFormat="1" ht="31.5" customHeight="1" x14ac:dyDescent="0.2">
      <c r="A17" s="18" t="s">
        <v>203</v>
      </c>
      <c r="B17" s="19" t="s">
        <v>2</v>
      </c>
      <c r="C17" s="20" t="s">
        <v>47</v>
      </c>
      <c r="D17" s="13" t="s">
        <v>50</v>
      </c>
      <c r="E17" s="13" t="s">
        <v>181</v>
      </c>
      <c r="F17" s="14">
        <v>4058749</v>
      </c>
      <c r="G17" s="8">
        <v>39767</v>
      </c>
      <c r="H17" s="14">
        <f t="shared" si="0"/>
        <v>102.06324339276284</v>
      </c>
      <c r="I17" s="8">
        <v>3908316.6300000013</v>
      </c>
      <c r="J17" s="8">
        <v>3915007.040000001</v>
      </c>
      <c r="K17" s="8">
        <v>37856</v>
      </c>
      <c r="L17" s="14">
        <f t="shared" si="1"/>
        <v>103.41840236686393</v>
      </c>
      <c r="M17" s="8"/>
      <c r="N17" s="8">
        <f t="shared" si="4"/>
        <v>-143741.95999999903</v>
      </c>
      <c r="O17" s="8">
        <f t="shared" si="3"/>
        <v>-143741.95999999903</v>
      </c>
      <c r="P17" s="8">
        <v>265470</v>
      </c>
    </row>
    <row r="18" spans="1:16" s="7" customFormat="1" ht="24.75" customHeight="1" x14ac:dyDescent="0.2">
      <c r="A18" s="18" t="s">
        <v>204</v>
      </c>
      <c r="B18" s="19" t="s">
        <v>2</v>
      </c>
      <c r="C18" s="20" t="s">
        <v>48</v>
      </c>
      <c r="D18" s="13" t="s">
        <v>51</v>
      </c>
      <c r="E18" s="13" t="s">
        <v>181</v>
      </c>
      <c r="F18" s="14">
        <v>10091568</v>
      </c>
      <c r="G18" s="8">
        <v>98254</v>
      </c>
      <c r="H18" s="14">
        <f t="shared" si="0"/>
        <v>102.7089787693122</v>
      </c>
      <c r="I18" s="8">
        <v>10162951.270000001</v>
      </c>
      <c r="J18" s="8">
        <v>10638642.290000001</v>
      </c>
      <c r="K18" s="8">
        <v>102276</v>
      </c>
      <c r="L18" s="14">
        <f t="shared" si="1"/>
        <v>104.0189515624389</v>
      </c>
      <c r="M18" s="8">
        <f t="shared" si="2"/>
        <v>547074.29000000097</v>
      </c>
      <c r="N18" s="8"/>
      <c r="O18" s="8">
        <f t="shared" si="3"/>
        <v>547074.29000000097</v>
      </c>
      <c r="P18" s="8">
        <v>125661</v>
      </c>
    </row>
    <row r="19" spans="1:16" s="7" customFormat="1" ht="24.75" customHeight="1" x14ac:dyDescent="0.2">
      <c r="A19" s="18" t="s">
        <v>205</v>
      </c>
      <c r="B19" s="19" t="s">
        <v>2</v>
      </c>
      <c r="C19" s="20" t="s">
        <v>207</v>
      </c>
      <c r="D19" s="13" t="s">
        <v>60</v>
      </c>
      <c r="E19" s="13" t="s">
        <v>181</v>
      </c>
      <c r="F19" s="14">
        <v>87667</v>
      </c>
      <c r="G19" s="8">
        <v>59</v>
      </c>
      <c r="H19" s="14">
        <f t="shared" si="0"/>
        <v>1485.8813559322034</v>
      </c>
      <c r="I19" s="8">
        <v>86077.67</v>
      </c>
      <c r="J19" s="8">
        <v>86077.67</v>
      </c>
      <c r="K19" s="8">
        <v>41</v>
      </c>
      <c r="L19" s="14">
        <f t="shared" si="1"/>
        <v>2099.4553658536583</v>
      </c>
      <c r="M19" s="8"/>
      <c r="N19" s="8">
        <f t="shared" si="4"/>
        <v>-1589.3300000000017</v>
      </c>
      <c r="O19" s="8">
        <f t="shared" si="3"/>
        <v>-1589.3300000000017</v>
      </c>
      <c r="P19" s="8">
        <v>0</v>
      </c>
    </row>
    <row r="20" spans="1:16" s="7" customFormat="1" ht="34.5" customHeight="1" x14ac:dyDescent="0.2">
      <c r="A20" s="18" t="s">
        <v>206</v>
      </c>
      <c r="B20" s="19" t="s">
        <v>2</v>
      </c>
      <c r="C20" s="20" t="s">
        <v>210</v>
      </c>
      <c r="D20" s="13" t="s">
        <v>134</v>
      </c>
      <c r="E20" s="13" t="s">
        <v>181</v>
      </c>
      <c r="F20" s="14">
        <v>9505289</v>
      </c>
      <c r="G20" s="8">
        <v>10836</v>
      </c>
      <c r="H20" s="14">
        <f t="shared" si="0"/>
        <v>877.19536729420452</v>
      </c>
      <c r="I20" s="8">
        <v>9872351.0800000001</v>
      </c>
      <c r="J20" s="8">
        <v>10010628.709999999</v>
      </c>
      <c r="K20" s="8">
        <v>9635</v>
      </c>
      <c r="L20" s="14">
        <f t="shared" si="1"/>
        <v>1038.9858546964192</v>
      </c>
      <c r="M20" s="8">
        <f t="shared" si="2"/>
        <v>505339.70999999903</v>
      </c>
      <c r="N20" s="8"/>
      <c r="O20" s="8">
        <f t="shared" si="3"/>
        <v>505339.70999999903</v>
      </c>
      <c r="P20" s="8">
        <v>24802</v>
      </c>
    </row>
    <row r="21" spans="1:16" s="7" customFormat="1" ht="30" customHeight="1" x14ac:dyDescent="0.2">
      <c r="A21" s="18" t="s">
        <v>208</v>
      </c>
      <c r="B21" s="19" t="s">
        <v>2</v>
      </c>
      <c r="C21" s="20" t="s">
        <v>211</v>
      </c>
      <c r="D21" s="13" t="s">
        <v>55</v>
      </c>
      <c r="E21" s="13" t="s">
        <v>181</v>
      </c>
      <c r="F21" s="14">
        <v>1616369</v>
      </c>
      <c r="G21" s="8">
        <v>2452</v>
      </c>
      <c r="H21" s="14">
        <f t="shared" si="0"/>
        <v>659.20432300163134</v>
      </c>
      <c r="I21" s="8">
        <v>1625110.7500000002</v>
      </c>
      <c r="J21" s="8">
        <v>1628803.6000000003</v>
      </c>
      <c r="K21" s="8">
        <v>2231</v>
      </c>
      <c r="L21" s="14">
        <f t="shared" si="1"/>
        <v>730.0778126400719</v>
      </c>
      <c r="M21" s="8">
        <f t="shared" si="2"/>
        <v>12434.600000000326</v>
      </c>
      <c r="N21" s="8"/>
      <c r="O21" s="8">
        <f t="shared" si="3"/>
        <v>12434.600000000326</v>
      </c>
      <c r="P21" s="8">
        <v>6233</v>
      </c>
    </row>
    <row r="22" spans="1:16" s="7" customFormat="1" ht="30" customHeight="1" x14ac:dyDescent="0.2">
      <c r="A22" s="18" t="s">
        <v>209</v>
      </c>
      <c r="B22" s="19" t="s">
        <v>2</v>
      </c>
      <c r="C22" s="20" t="s">
        <v>212</v>
      </c>
      <c r="D22" s="13" t="s">
        <v>59</v>
      </c>
      <c r="E22" s="13" t="s">
        <v>181</v>
      </c>
      <c r="F22" s="14">
        <v>4154196</v>
      </c>
      <c r="G22" s="8">
        <v>8584</v>
      </c>
      <c r="H22" s="14">
        <f t="shared" si="0"/>
        <v>483.94641192917055</v>
      </c>
      <c r="I22" s="8">
        <v>4163676.0300000003</v>
      </c>
      <c r="J22" s="8">
        <v>4200144.49</v>
      </c>
      <c r="K22" s="8">
        <v>8042</v>
      </c>
      <c r="L22" s="14">
        <f t="shared" si="1"/>
        <v>522.27611166376528</v>
      </c>
      <c r="M22" s="8">
        <f t="shared" si="2"/>
        <v>45948.490000000224</v>
      </c>
      <c r="N22" s="8"/>
      <c r="O22" s="8">
        <f t="shared" si="3"/>
        <v>45948.490000000224</v>
      </c>
      <c r="P22" s="8">
        <v>12238</v>
      </c>
    </row>
    <row r="23" spans="1:16" s="1" customFormat="1" ht="13.5" customHeight="1" x14ac:dyDescent="0.2">
      <c r="A23" s="38">
        <v>2</v>
      </c>
      <c r="B23" s="50" t="s">
        <v>3</v>
      </c>
      <c r="C23" s="51"/>
      <c r="D23" s="39" t="s">
        <v>45</v>
      </c>
      <c r="E23" s="40"/>
      <c r="F23" s="36">
        <f>SUM(F24:F45)</f>
        <v>21180415.619999997</v>
      </c>
      <c r="G23" s="37"/>
      <c r="H23" s="36"/>
      <c r="I23" s="36">
        <f>SUM(I24:I45)</f>
        <v>20811230.530000001</v>
      </c>
      <c r="J23" s="36">
        <f>SUM(J24:J45)</f>
        <v>20811412.350000001</v>
      </c>
      <c r="K23" s="37">
        <f>SUM(K24:K45)</f>
        <v>565816</v>
      </c>
      <c r="L23" s="36">
        <f>J23/K23</f>
        <v>36.781236921543403</v>
      </c>
      <c r="M23" s="37">
        <f>SUM(M24:M45)</f>
        <v>0</v>
      </c>
      <c r="N23" s="37">
        <f>SUM(N24:N45)</f>
        <v>-161140.01999999996</v>
      </c>
      <c r="O23" s="37">
        <f>SUM(O24:O45)</f>
        <v>-161140.01999999996</v>
      </c>
      <c r="P23" s="37">
        <f>SUM(P24:P45)</f>
        <v>0</v>
      </c>
    </row>
    <row r="24" spans="1:16" s="7" customFormat="1" ht="28.5" customHeight="1" x14ac:dyDescent="0.2">
      <c r="A24" s="16" t="s">
        <v>213</v>
      </c>
      <c r="B24" s="19" t="s">
        <v>3</v>
      </c>
      <c r="C24" s="19" t="s">
        <v>4</v>
      </c>
      <c r="D24" s="15" t="s">
        <v>137</v>
      </c>
      <c r="E24" s="13" t="s">
        <v>214</v>
      </c>
      <c r="F24" s="14">
        <v>43868.49</v>
      </c>
      <c r="G24" s="8"/>
      <c r="H24" s="14"/>
      <c r="I24" s="14">
        <v>43868.49</v>
      </c>
      <c r="J24" s="14">
        <v>43868.49</v>
      </c>
      <c r="K24" s="8">
        <v>4174</v>
      </c>
      <c r="L24" s="14">
        <f t="shared" si="1"/>
        <v>10.50994010541447</v>
      </c>
      <c r="M24" s="14"/>
      <c r="N24" s="14"/>
      <c r="O24" s="8"/>
      <c r="P24" s="14"/>
    </row>
    <row r="25" spans="1:16" s="7" customFormat="1" ht="25.5" customHeight="1" x14ac:dyDescent="0.2">
      <c r="A25" s="16" t="s">
        <v>215</v>
      </c>
      <c r="B25" s="19" t="s">
        <v>3</v>
      </c>
      <c r="C25" s="21" t="s">
        <v>216</v>
      </c>
      <c r="D25" s="15" t="s">
        <v>62</v>
      </c>
      <c r="E25" s="13" t="s">
        <v>214</v>
      </c>
      <c r="F25" s="14">
        <f>108289.42+18240.87</f>
        <v>126530.29</v>
      </c>
      <c r="G25" s="8"/>
      <c r="H25" s="14"/>
      <c r="I25" s="14">
        <v>126530.28999999996</v>
      </c>
      <c r="J25" s="14">
        <v>126530.28999999996</v>
      </c>
      <c r="K25" s="8">
        <v>8651</v>
      </c>
      <c r="L25" s="14">
        <f t="shared" si="1"/>
        <v>14.626088313489765</v>
      </c>
      <c r="M25" s="14"/>
      <c r="N25" s="14"/>
      <c r="O25" s="8"/>
      <c r="P25" s="14"/>
    </row>
    <row r="26" spans="1:16" s="7" customFormat="1" ht="29.25" customHeight="1" x14ac:dyDescent="0.2">
      <c r="A26" s="16" t="s">
        <v>217</v>
      </c>
      <c r="B26" s="19" t="s">
        <v>3</v>
      </c>
      <c r="C26" s="21" t="s">
        <v>218</v>
      </c>
      <c r="D26" s="15" t="s">
        <v>63</v>
      </c>
      <c r="E26" s="13" t="s">
        <v>214</v>
      </c>
      <c r="F26" s="14">
        <v>777410.20000000007</v>
      </c>
      <c r="G26" s="8"/>
      <c r="H26" s="14"/>
      <c r="I26" s="14">
        <v>777410.2</v>
      </c>
      <c r="J26" s="14">
        <v>777410.2</v>
      </c>
      <c r="K26" s="8">
        <v>48583</v>
      </c>
      <c r="L26" s="14">
        <f t="shared" si="1"/>
        <v>16.001691949859005</v>
      </c>
      <c r="M26" s="14"/>
      <c r="N26" s="14"/>
      <c r="O26" s="8"/>
      <c r="P26" s="14"/>
    </row>
    <row r="27" spans="1:16" s="7" customFormat="1" ht="24.75" customHeight="1" x14ac:dyDescent="0.2">
      <c r="A27" s="16" t="s">
        <v>219</v>
      </c>
      <c r="B27" s="19" t="s">
        <v>3</v>
      </c>
      <c r="C27" s="19" t="s">
        <v>220</v>
      </c>
      <c r="D27" s="15" t="s">
        <v>143</v>
      </c>
      <c r="E27" s="13" t="s">
        <v>214</v>
      </c>
      <c r="F27" s="14">
        <v>191623.55</v>
      </c>
      <c r="G27" s="8"/>
      <c r="H27" s="14"/>
      <c r="I27" s="14">
        <v>191623.55</v>
      </c>
      <c r="J27" s="14">
        <v>191623.55</v>
      </c>
      <c r="K27" s="8">
        <v>16365</v>
      </c>
      <c r="L27" s="14">
        <f t="shared" si="1"/>
        <v>11.709352276199205</v>
      </c>
      <c r="M27" s="14"/>
      <c r="N27" s="14"/>
      <c r="O27" s="8"/>
      <c r="P27" s="14"/>
    </row>
    <row r="28" spans="1:16" s="7" customFormat="1" ht="30" customHeight="1" x14ac:dyDescent="0.2">
      <c r="A28" s="16" t="s">
        <v>221</v>
      </c>
      <c r="B28" s="19" t="s">
        <v>3</v>
      </c>
      <c r="C28" s="19" t="s">
        <v>7</v>
      </c>
      <c r="D28" s="15" t="s">
        <v>142</v>
      </c>
      <c r="E28" s="13" t="s">
        <v>214</v>
      </c>
      <c r="F28" s="14"/>
      <c r="G28" s="8"/>
      <c r="H28" s="14"/>
      <c r="I28" s="14">
        <v>995353.12999999989</v>
      </c>
      <c r="J28" s="14">
        <v>995353.12999999989</v>
      </c>
      <c r="K28" s="8">
        <v>20678</v>
      </c>
      <c r="L28" s="14">
        <f t="shared" si="1"/>
        <v>48.135851146145654</v>
      </c>
      <c r="M28" s="14"/>
      <c r="N28" s="14"/>
      <c r="O28" s="14"/>
      <c r="P28" s="14"/>
    </row>
    <row r="29" spans="1:16" s="7" customFormat="1" ht="27" customHeight="1" x14ac:dyDescent="0.2">
      <c r="A29" s="16" t="s">
        <v>222</v>
      </c>
      <c r="B29" s="19" t="s">
        <v>3</v>
      </c>
      <c r="C29" s="19" t="s">
        <v>223</v>
      </c>
      <c r="D29" s="15" t="s">
        <v>71</v>
      </c>
      <c r="E29" s="13" t="s">
        <v>214</v>
      </c>
      <c r="F29" s="14">
        <v>2428998</v>
      </c>
      <c r="G29" s="8"/>
      <c r="H29" s="14"/>
      <c r="I29" s="14">
        <v>2428998</v>
      </c>
      <c r="J29" s="14">
        <v>2428998</v>
      </c>
      <c r="K29" s="8">
        <v>40651</v>
      </c>
      <c r="L29" s="14">
        <f t="shared" si="1"/>
        <v>59.752478413815162</v>
      </c>
      <c r="M29" s="14"/>
      <c r="N29" s="14"/>
      <c r="O29" s="8"/>
      <c r="P29" s="14"/>
    </row>
    <row r="30" spans="1:16" s="7" customFormat="1" ht="27" customHeight="1" x14ac:dyDescent="0.2">
      <c r="A30" s="16" t="s">
        <v>418</v>
      </c>
      <c r="B30" s="19" t="s">
        <v>3</v>
      </c>
      <c r="C30" s="19" t="s">
        <v>225</v>
      </c>
      <c r="D30" s="15" t="s">
        <v>226</v>
      </c>
      <c r="E30" s="13" t="s">
        <v>214</v>
      </c>
      <c r="F30" s="14">
        <v>24321.15</v>
      </c>
      <c r="G30" s="8"/>
      <c r="H30" s="14"/>
      <c r="I30" s="14">
        <v>24321.15</v>
      </c>
      <c r="J30" s="14">
        <v>24321.15</v>
      </c>
      <c r="K30" s="8">
        <v>197</v>
      </c>
      <c r="L30" s="14">
        <v>0</v>
      </c>
      <c r="M30" s="14"/>
      <c r="N30" s="14"/>
      <c r="O30" s="8"/>
      <c r="P30" s="14"/>
    </row>
    <row r="31" spans="1:16" s="7" customFormat="1" ht="26.25" customHeight="1" x14ac:dyDescent="0.2">
      <c r="A31" s="16" t="s">
        <v>224</v>
      </c>
      <c r="B31" s="19" t="s">
        <v>3</v>
      </c>
      <c r="C31" s="19" t="s">
        <v>228</v>
      </c>
      <c r="D31" s="15" t="s">
        <v>64</v>
      </c>
      <c r="E31" s="13" t="s">
        <v>214</v>
      </c>
      <c r="F31" s="14">
        <v>459155.48000000004</v>
      </c>
      <c r="G31" s="8"/>
      <c r="H31" s="14"/>
      <c r="I31" s="14">
        <v>459155.47999999992</v>
      </c>
      <c r="J31" s="14">
        <v>459155.47999999992</v>
      </c>
      <c r="K31" s="8">
        <v>17285</v>
      </c>
      <c r="L31" s="14">
        <f t="shared" si="1"/>
        <v>26.563811397165168</v>
      </c>
      <c r="M31" s="14"/>
      <c r="N31" s="14"/>
      <c r="O31" s="8"/>
      <c r="P31" s="14"/>
    </row>
    <row r="32" spans="1:16" s="7" customFormat="1" ht="26.25" customHeight="1" x14ac:dyDescent="0.2">
      <c r="A32" s="16" t="s">
        <v>227</v>
      </c>
      <c r="B32" s="19" t="s">
        <v>3</v>
      </c>
      <c r="C32" s="19" t="s">
        <v>405</v>
      </c>
      <c r="D32" s="15" t="s">
        <v>65</v>
      </c>
      <c r="E32" s="13" t="s">
        <v>214</v>
      </c>
      <c r="F32" s="14">
        <f>358736.97+206707.05</f>
        <v>565444.02</v>
      </c>
      <c r="G32" s="8"/>
      <c r="H32" s="14"/>
      <c r="I32" s="14">
        <v>565444.02</v>
      </c>
      <c r="J32" s="14">
        <v>565444.02</v>
      </c>
      <c r="K32" s="8">
        <v>56152</v>
      </c>
      <c r="L32" s="14">
        <f t="shared" si="1"/>
        <v>10.069882105713065</v>
      </c>
      <c r="M32" s="14"/>
      <c r="N32" s="14"/>
      <c r="O32" s="8"/>
      <c r="P32" s="14"/>
    </row>
    <row r="33" spans="1:16" s="7" customFormat="1" ht="28.5" customHeight="1" x14ac:dyDescent="0.2">
      <c r="A33" s="16" t="s">
        <v>229</v>
      </c>
      <c r="B33" s="19" t="s">
        <v>3</v>
      </c>
      <c r="C33" s="19" t="s">
        <v>231</v>
      </c>
      <c r="D33" s="15"/>
      <c r="E33" s="13" t="s">
        <v>214</v>
      </c>
      <c r="F33" s="14">
        <v>573067.1</v>
      </c>
      <c r="G33" s="8"/>
      <c r="H33" s="14"/>
      <c r="I33" s="14">
        <v>396738.86</v>
      </c>
      <c r="J33" s="14">
        <v>396738.86</v>
      </c>
      <c r="K33" s="8"/>
      <c r="L33" s="14"/>
      <c r="M33" s="14"/>
      <c r="N33" s="14"/>
      <c r="O33" s="8"/>
      <c r="P33" s="14"/>
    </row>
    <row r="34" spans="1:16" s="7" customFormat="1" ht="32.25" customHeight="1" x14ac:dyDescent="0.2">
      <c r="A34" s="16" t="s">
        <v>230</v>
      </c>
      <c r="B34" s="22" t="s">
        <v>3</v>
      </c>
      <c r="C34" s="23" t="s">
        <v>233</v>
      </c>
      <c r="D34" s="24" t="s">
        <v>72</v>
      </c>
      <c r="E34" s="25" t="s">
        <v>214</v>
      </c>
      <c r="F34" s="26">
        <v>234600.28000000003</v>
      </c>
      <c r="G34" s="41"/>
      <c r="H34" s="14"/>
      <c r="I34" s="14">
        <v>234600.28</v>
      </c>
      <c r="J34" s="14">
        <v>234600.28</v>
      </c>
      <c r="K34" s="8">
        <v>2102</v>
      </c>
      <c r="L34" s="14">
        <f t="shared" ref="L34" si="5">J34/K34</f>
        <v>111.60812559467175</v>
      </c>
      <c r="M34" s="14"/>
      <c r="N34" s="14"/>
      <c r="O34" s="8"/>
      <c r="P34" s="14"/>
    </row>
    <row r="35" spans="1:16" s="7" customFormat="1" ht="25.5" customHeight="1" x14ac:dyDescent="0.2">
      <c r="A35" s="16" t="s">
        <v>232</v>
      </c>
      <c r="B35" s="19" t="s">
        <v>3</v>
      </c>
      <c r="C35" s="19" t="s">
        <v>406</v>
      </c>
      <c r="D35" s="15" t="s">
        <v>66</v>
      </c>
      <c r="E35" s="13" t="s">
        <v>214</v>
      </c>
      <c r="F35" s="14">
        <f>413067.47+95982.91</f>
        <v>509050.38</v>
      </c>
      <c r="G35" s="8"/>
      <c r="H35" s="14"/>
      <c r="I35" s="14">
        <v>509050.38</v>
      </c>
      <c r="J35" s="14">
        <v>509050.38</v>
      </c>
      <c r="K35" s="8">
        <v>9719</v>
      </c>
      <c r="L35" s="14">
        <f t="shared" si="1"/>
        <v>52.376826834036422</v>
      </c>
      <c r="M35" s="14"/>
      <c r="N35" s="14"/>
      <c r="O35" s="8"/>
      <c r="P35" s="14"/>
    </row>
    <row r="36" spans="1:16" s="7" customFormat="1" ht="27" customHeight="1" x14ac:dyDescent="0.2">
      <c r="A36" s="16" t="s">
        <v>234</v>
      </c>
      <c r="B36" s="19" t="s">
        <v>3</v>
      </c>
      <c r="C36" s="19" t="s">
        <v>6</v>
      </c>
      <c r="D36" s="15" t="s">
        <v>70</v>
      </c>
      <c r="E36" s="13" t="s">
        <v>214</v>
      </c>
      <c r="F36" s="14">
        <v>221723.67</v>
      </c>
      <c r="G36" s="8"/>
      <c r="H36" s="14"/>
      <c r="I36" s="14">
        <v>221723.66999999998</v>
      </c>
      <c r="J36" s="14">
        <v>221723.66999999998</v>
      </c>
      <c r="K36" s="8">
        <v>4106</v>
      </c>
      <c r="L36" s="14">
        <f t="shared" si="1"/>
        <v>53.99991962981003</v>
      </c>
      <c r="M36" s="14"/>
      <c r="N36" s="14"/>
      <c r="O36" s="8"/>
      <c r="P36" s="14"/>
    </row>
    <row r="37" spans="1:16" s="7" customFormat="1" ht="27" customHeight="1" x14ac:dyDescent="0.2">
      <c r="A37" s="16" t="s">
        <v>235</v>
      </c>
      <c r="B37" s="19" t="s">
        <v>3</v>
      </c>
      <c r="C37" s="19" t="s">
        <v>237</v>
      </c>
      <c r="D37" s="15" t="s">
        <v>141</v>
      </c>
      <c r="E37" s="13" t="s">
        <v>214</v>
      </c>
      <c r="F37" s="14">
        <v>1525941.52</v>
      </c>
      <c r="G37" s="8"/>
      <c r="H37" s="14"/>
      <c r="I37" s="14">
        <v>1494406.52</v>
      </c>
      <c r="J37" s="14">
        <v>1494406.52</v>
      </c>
      <c r="K37" s="8">
        <v>45150</v>
      </c>
      <c r="L37" s="14">
        <f t="shared" si="1"/>
        <v>33.098704761904763</v>
      </c>
      <c r="M37" s="14"/>
      <c r="N37" s="14"/>
      <c r="O37" s="8"/>
      <c r="P37" s="14"/>
    </row>
    <row r="38" spans="1:16" s="7" customFormat="1" ht="27" customHeight="1" x14ac:dyDescent="0.2">
      <c r="A38" s="16" t="s">
        <v>236</v>
      </c>
      <c r="B38" s="19" t="s">
        <v>3</v>
      </c>
      <c r="C38" s="19" t="s">
        <v>239</v>
      </c>
      <c r="D38" s="15" t="s">
        <v>138</v>
      </c>
      <c r="E38" s="13" t="s">
        <v>214</v>
      </c>
      <c r="F38" s="14">
        <v>9699870.4699999988</v>
      </c>
      <c r="G38" s="8"/>
      <c r="H38" s="14"/>
      <c r="I38" s="14">
        <v>7103611.5700000003</v>
      </c>
      <c r="J38" s="14">
        <v>7103611.5700000003</v>
      </c>
      <c r="K38" s="8">
        <v>252615</v>
      </c>
      <c r="L38" s="14">
        <f t="shared" si="1"/>
        <v>28.120307859786632</v>
      </c>
      <c r="M38" s="14"/>
      <c r="N38" s="14"/>
      <c r="O38" s="8"/>
      <c r="P38" s="14"/>
    </row>
    <row r="39" spans="1:16" s="7" customFormat="1" ht="26.25" customHeight="1" x14ac:dyDescent="0.2">
      <c r="A39" s="16" t="s">
        <v>238</v>
      </c>
      <c r="B39" s="19" t="s">
        <v>3</v>
      </c>
      <c r="C39" s="21" t="s">
        <v>241</v>
      </c>
      <c r="D39" s="15" t="s">
        <v>139</v>
      </c>
      <c r="E39" s="13" t="s">
        <v>214</v>
      </c>
      <c r="G39" s="8"/>
      <c r="H39" s="14"/>
      <c r="I39" s="14">
        <v>1600905.7599999998</v>
      </c>
      <c r="J39" s="14">
        <v>1600905.7599999998</v>
      </c>
      <c r="K39" s="8">
        <v>34372</v>
      </c>
      <c r="L39" s="14">
        <f t="shared" si="1"/>
        <v>46.575868730361918</v>
      </c>
      <c r="M39" s="14"/>
      <c r="N39" s="14"/>
      <c r="O39" s="8"/>
      <c r="P39" s="14"/>
    </row>
    <row r="40" spans="1:16" s="7" customFormat="1" ht="24.75" customHeight="1" x14ac:dyDescent="0.2">
      <c r="A40" s="16" t="s">
        <v>240</v>
      </c>
      <c r="B40" s="19" t="s">
        <v>3</v>
      </c>
      <c r="C40" s="19" t="s">
        <v>243</v>
      </c>
      <c r="D40" s="15" t="s">
        <v>69</v>
      </c>
      <c r="E40" s="13" t="s">
        <v>214</v>
      </c>
      <c r="F40" s="14">
        <v>252897.91999999995</v>
      </c>
      <c r="G40" s="8"/>
      <c r="H40" s="14"/>
      <c r="I40" s="14">
        <v>252897.91999999998</v>
      </c>
      <c r="J40" s="14">
        <v>252897.91999999998</v>
      </c>
      <c r="K40" s="8">
        <v>4017</v>
      </c>
      <c r="L40" s="14">
        <f t="shared" si="1"/>
        <v>62.956913119243211</v>
      </c>
      <c r="M40" s="14"/>
      <c r="N40" s="14"/>
      <c r="O40" s="8"/>
      <c r="P40" s="14"/>
    </row>
    <row r="41" spans="1:16" s="7" customFormat="1" ht="24.75" customHeight="1" x14ac:dyDescent="0.2">
      <c r="A41" s="16" t="s">
        <v>242</v>
      </c>
      <c r="B41" s="19" t="s">
        <v>3</v>
      </c>
      <c r="C41" s="19" t="s">
        <v>245</v>
      </c>
      <c r="D41" s="15" t="s">
        <v>140</v>
      </c>
      <c r="E41" s="13" t="s">
        <v>246</v>
      </c>
      <c r="F41" s="14">
        <v>1920783.65</v>
      </c>
      <c r="G41" s="8"/>
      <c r="H41" s="14"/>
      <c r="I41" s="14">
        <v>1920783.6500000001</v>
      </c>
      <c r="J41" s="14">
        <v>1920783.6500000001</v>
      </c>
      <c r="K41" s="8">
        <v>0</v>
      </c>
      <c r="L41" s="14"/>
      <c r="M41" s="14"/>
      <c r="N41" s="14"/>
      <c r="O41" s="8"/>
      <c r="P41" s="14"/>
    </row>
    <row r="42" spans="1:16" s="7" customFormat="1" ht="23.1" customHeight="1" x14ac:dyDescent="0.2">
      <c r="A42" s="16" t="s">
        <v>244</v>
      </c>
      <c r="B42" s="19" t="s">
        <v>3</v>
      </c>
      <c r="C42" s="19" t="s">
        <v>248</v>
      </c>
      <c r="D42" s="15" t="s">
        <v>67</v>
      </c>
      <c r="E42" s="13" t="s">
        <v>214</v>
      </c>
      <c r="F42" s="14">
        <v>26358.16</v>
      </c>
      <c r="G42" s="8"/>
      <c r="H42" s="14"/>
      <c r="I42" s="14">
        <v>26358.16</v>
      </c>
      <c r="J42" s="14">
        <v>26358.16</v>
      </c>
      <c r="K42" s="8">
        <v>911</v>
      </c>
      <c r="L42" s="14">
        <f t="shared" si="1"/>
        <v>28.933216245883646</v>
      </c>
      <c r="M42" s="14"/>
      <c r="N42" s="14"/>
      <c r="O42" s="8"/>
      <c r="P42" s="14"/>
    </row>
    <row r="43" spans="1:16" s="7" customFormat="1" ht="23.25" customHeight="1" x14ac:dyDescent="0.2">
      <c r="A43" s="16" t="s">
        <v>247</v>
      </c>
      <c r="B43" s="19" t="s">
        <v>3</v>
      </c>
      <c r="C43" s="19" t="s">
        <v>5</v>
      </c>
      <c r="D43" s="15" t="s">
        <v>68</v>
      </c>
      <c r="E43" s="13" t="s">
        <v>214</v>
      </c>
      <c r="F43" s="14">
        <v>6080.29</v>
      </c>
      <c r="G43" s="8"/>
      <c r="H43" s="14"/>
      <c r="I43" s="14">
        <v>6080.29</v>
      </c>
      <c r="J43" s="14">
        <v>6080.29</v>
      </c>
      <c r="K43" s="8">
        <v>88</v>
      </c>
      <c r="L43" s="14">
        <f t="shared" si="1"/>
        <v>69.094204545454545</v>
      </c>
      <c r="M43" s="14"/>
      <c r="N43" s="14"/>
      <c r="O43" s="8"/>
      <c r="P43" s="14"/>
    </row>
    <row r="44" spans="1:16" s="7" customFormat="1" ht="24" customHeight="1" x14ac:dyDescent="0.2">
      <c r="A44" s="16" t="s">
        <v>249</v>
      </c>
      <c r="B44" s="19" t="s">
        <v>3</v>
      </c>
      <c r="C44" s="27" t="s">
        <v>251</v>
      </c>
      <c r="D44" s="15"/>
      <c r="E44" s="13"/>
      <c r="F44" s="14">
        <v>581654</v>
      </c>
      <c r="G44" s="8"/>
      <c r="H44" s="14"/>
      <c r="I44" s="14">
        <v>462951.35</v>
      </c>
      <c r="J44" s="14">
        <v>463133.17</v>
      </c>
      <c r="K44" s="8"/>
      <c r="L44" s="14"/>
      <c r="M44" s="14"/>
      <c r="N44" s="14">
        <f>J44-F44</f>
        <v>-118520.83000000002</v>
      </c>
      <c r="O44" s="14">
        <f>J44-F44</f>
        <v>-118520.83000000002</v>
      </c>
      <c r="P44" s="14"/>
    </row>
    <row r="45" spans="1:16" s="7" customFormat="1" ht="37.5" customHeight="1" x14ac:dyDescent="0.2">
      <c r="A45" s="16" t="s">
        <v>250</v>
      </c>
      <c r="B45" s="19" t="s">
        <v>3</v>
      </c>
      <c r="C45" s="27" t="s">
        <v>252</v>
      </c>
      <c r="D45" s="15"/>
      <c r="E45" s="13"/>
      <c r="F45" s="14">
        <v>1011037</v>
      </c>
      <c r="G45" s="8"/>
      <c r="H45" s="14"/>
      <c r="I45" s="14">
        <v>968417.81</v>
      </c>
      <c r="J45" s="14">
        <v>968417.81</v>
      </c>
      <c r="K45" s="8"/>
      <c r="L45" s="14"/>
      <c r="M45" s="14"/>
      <c r="N45" s="14">
        <f>J45-F45</f>
        <v>-42619.189999999944</v>
      </c>
      <c r="O45" s="14">
        <f>J45-F45</f>
        <v>-42619.189999999944</v>
      </c>
      <c r="P45" s="14"/>
    </row>
    <row r="46" spans="1:16" s="9" customFormat="1" ht="15" customHeight="1" x14ac:dyDescent="0.2">
      <c r="A46" s="42">
        <v>3</v>
      </c>
      <c r="B46" s="43" t="s">
        <v>8</v>
      </c>
      <c r="C46" s="44"/>
      <c r="D46" s="45" t="s">
        <v>45</v>
      </c>
      <c r="E46" s="40"/>
      <c r="F46" s="46">
        <f>SUM(F47:F59)</f>
        <v>67285738</v>
      </c>
      <c r="G46" s="47">
        <f>SUM(G47:G59)</f>
        <v>1925903</v>
      </c>
      <c r="H46" s="46"/>
      <c r="I46" s="47">
        <f>SUM(I47:I59)</f>
        <v>65803727.689999998</v>
      </c>
      <c r="J46" s="47">
        <f>SUM(J47:J59)</f>
        <v>66527400.93</v>
      </c>
      <c r="K46" s="47">
        <f>SUM(K47:K59)</f>
        <v>2128459</v>
      </c>
      <c r="L46" s="46"/>
      <c r="M46" s="47">
        <f>SUM(M47:M59)</f>
        <v>253295.34000000008</v>
      </c>
      <c r="N46" s="47">
        <f>SUM(N47:N59)</f>
        <v>-1290143.3899999931</v>
      </c>
      <c r="O46" s="47">
        <f>SUM(O47:O59)</f>
        <v>-1036848.0499999931</v>
      </c>
      <c r="P46" s="47">
        <f>SUM(P47:P59)</f>
        <v>2166165</v>
      </c>
    </row>
    <row r="47" spans="1:16" s="7" customFormat="1" ht="18.75" customHeight="1" x14ac:dyDescent="0.2">
      <c r="A47" s="16" t="s">
        <v>253</v>
      </c>
      <c r="B47" s="13" t="s">
        <v>8</v>
      </c>
      <c r="C47" s="13" t="s">
        <v>254</v>
      </c>
      <c r="D47" s="13" t="s">
        <v>74</v>
      </c>
      <c r="E47" s="13" t="s">
        <v>255</v>
      </c>
      <c r="F47" s="14">
        <v>18865999</v>
      </c>
      <c r="G47" s="8">
        <v>165881</v>
      </c>
      <c r="H47" s="14">
        <f t="shared" ref="H47:H58" si="6">F47/G47</f>
        <v>113.73212724784635</v>
      </c>
      <c r="I47" s="8">
        <v>18815949.109999996</v>
      </c>
      <c r="J47" s="8">
        <v>19079097.27</v>
      </c>
      <c r="K47" s="8">
        <v>187563</v>
      </c>
      <c r="L47" s="14">
        <f t="shared" ref="L47:L101" si="7">J47/K47</f>
        <v>101.72100718158698</v>
      </c>
      <c r="M47" s="8">
        <f>J47-F47</f>
        <v>213098.26999999955</v>
      </c>
      <c r="N47" s="8"/>
      <c r="O47" s="8">
        <f>J47-F47</f>
        <v>213098.26999999955</v>
      </c>
      <c r="P47" s="8">
        <v>448276</v>
      </c>
    </row>
    <row r="48" spans="1:16" s="7" customFormat="1" ht="18.75" customHeight="1" x14ac:dyDescent="0.2">
      <c r="A48" s="16" t="s">
        <v>256</v>
      </c>
      <c r="B48" s="13" t="s">
        <v>8</v>
      </c>
      <c r="C48" s="13" t="s">
        <v>257</v>
      </c>
      <c r="D48" s="13" t="s">
        <v>81</v>
      </c>
      <c r="E48" s="13" t="s">
        <v>255</v>
      </c>
      <c r="F48" s="14">
        <v>3915518</v>
      </c>
      <c r="G48" s="8">
        <v>122595</v>
      </c>
      <c r="H48" s="14">
        <f t="shared" si="6"/>
        <v>31.938643500958442</v>
      </c>
      <c r="I48" s="8">
        <v>3688423.2699999996</v>
      </c>
      <c r="J48" s="8">
        <v>3732442.72</v>
      </c>
      <c r="K48" s="8">
        <v>116241</v>
      </c>
      <c r="L48" s="14">
        <f t="shared" si="7"/>
        <v>32.109520048863999</v>
      </c>
      <c r="M48" s="8"/>
      <c r="N48" s="8">
        <f t="shared" ref="N48:N58" si="8">J48-F48</f>
        <v>-183075.2799999998</v>
      </c>
      <c r="O48" s="8">
        <f t="shared" ref="O48:O58" si="9">J48-F48</f>
        <v>-183075.2799999998</v>
      </c>
      <c r="P48" s="8">
        <v>76372</v>
      </c>
    </row>
    <row r="49" spans="1:16" s="7" customFormat="1" ht="18.75" customHeight="1" x14ac:dyDescent="0.2">
      <c r="A49" s="16" t="s">
        <v>258</v>
      </c>
      <c r="B49" s="13" t="s">
        <v>8</v>
      </c>
      <c r="C49" s="13" t="s">
        <v>259</v>
      </c>
      <c r="D49" s="13" t="s">
        <v>84</v>
      </c>
      <c r="E49" s="13" t="s">
        <v>255</v>
      </c>
      <c r="F49" s="14">
        <v>28848</v>
      </c>
      <c r="G49" s="8">
        <v>3324</v>
      </c>
      <c r="H49" s="14">
        <f t="shared" si="6"/>
        <v>8.6787003610108311</v>
      </c>
      <c r="I49" s="8">
        <v>25718.84</v>
      </c>
      <c r="J49" s="8">
        <v>25718.84</v>
      </c>
      <c r="K49" s="8">
        <v>2963</v>
      </c>
      <c r="L49" s="14">
        <f t="shared" si="7"/>
        <v>8.68</v>
      </c>
      <c r="M49" s="8"/>
      <c r="N49" s="8">
        <f t="shared" si="8"/>
        <v>-3129.16</v>
      </c>
      <c r="O49" s="8">
        <f t="shared" si="9"/>
        <v>-3129.16</v>
      </c>
      <c r="P49" s="8">
        <v>0</v>
      </c>
    </row>
    <row r="50" spans="1:16" s="7" customFormat="1" ht="18.75" customHeight="1" x14ac:dyDescent="0.2">
      <c r="A50" s="16" t="s">
        <v>260</v>
      </c>
      <c r="B50" s="13" t="s">
        <v>8</v>
      </c>
      <c r="C50" s="13" t="s">
        <v>9</v>
      </c>
      <c r="D50" s="13" t="s">
        <v>78</v>
      </c>
      <c r="E50" s="13" t="s">
        <v>255</v>
      </c>
      <c r="F50" s="14">
        <v>2114570</v>
      </c>
      <c r="G50" s="8">
        <v>260026</v>
      </c>
      <c r="H50" s="14">
        <f t="shared" si="6"/>
        <v>8.1321483236291758</v>
      </c>
      <c r="I50" s="8">
        <v>1968291.7699999998</v>
      </c>
      <c r="J50" s="8">
        <v>1989679.6600000004</v>
      </c>
      <c r="K50" s="8">
        <v>492344</v>
      </c>
      <c r="L50" s="14">
        <f t="shared" si="7"/>
        <v>4.0412387680158597</v>
      </c>
      <c r="M50" s="8"/>
      <c r="N50" s="8">
        <f t="shared" si="8"/>
        <v>-124890.33999999962</v>
      </c>
      <c r="O50" s="8">
        <f t="shared" si="9"/>
        <v>-124890.33999999962</v>
      </c>
      <c r="P50" s="8">
        <v>155656</v>
      </c>
    </row>
    <row r="51" spans="1:16" s="7" customFormat="1" ht="18.75" customHeight="1" x14ac:dyDescent="0.2">
      <c r="A51" s="16" t="s">
        <v>261</v>
      </c>
      <c r="B51" s="13" t="s">
        <v>8</v>
      </c>
      <c r="C51" s="13" t="s">
        <v>262</v>
      </c>
      <c r="D51" s="13" t="s">
        <v>80</v>
      </c>
      <c r="E51" s="13" t="s">
        <v>255</v>
      </c>
      <c r="F51" s="14">
        <v>6049488</v>
      </c>
      <c r="G51" s="8">
        <v>57255</v>
      </c>
      <c r="H51" s="14">
        <f t="shared" si="6"/>
        <v>105.65868483101913</v>
      </c>
      <c r="I51" s="8">
        <v>5824179.21</v>
      </c>
      <c r="J51" s="8">
        <v>5874250.4800000004</v>
      </c>
      <c r="K51" s="8">
        <v>54659</v>
      </c>
      <c r="L51" s="14">
        <f t="shared" si="7"/>
        <v>107.47087359812657</v>
      </c>
      <c r="M51" s="8"/>
      <c r="N51" s="8">
        <f t="shared" si="8"/>
        <v>-175237.51999999955</v>
      </c>
      <c r="O51" s="8">
        <f t="shared" si="9"/>
        <v>-175237.51999999955</v>
      </c>
      <c r="P51" s="8">
        <v>29887</v>
      </c>
    </row>
    <row r="52" spans="1:16" s="7" customFormat="1" ht="18.75" customHeight="1" x14ac:dyDescent="0.2">
      <c r="A52" s="16" t="s">
        <v>263</v>
      </c>
      <c r="B52" s="13" t="s">
        <v>8</v>
      </c>
      <c r="C52" s="13" t="s">
        <v>264</v>
      </c>
      <c r="D52" s="13" t="s">
        <v>144</v>
      </c>
      <c r="E52" s="13" t="s">
        <v>255</v>
      </c>
      <c r="F52" s="14">
        <v>9897513</v>
      </c>
      <c r="G52" s="8">
        <v>72394</v>
      </c>
      <c r="H52" s="14">
        <f t="shared" si="6"/>
        <v>136.71731082686409</v>
      </c>
      <c r="I52" s="8">
        <v>9516011.9899999984</v>
      </c>
      <c r="J52" s="8">
        <v>9528545.6899999995</v>
      </c>
      <c r="K52" s="8">
        <v>74665</v>
      </c>
      <c r="L52" s="14">
        <f t="shared" si="7"/>
        <v>127.61729980579923</v>
      </c>
      <c r="M52" s="8"/>
      <c r="N52" s="8">
        <f t="shared" si="8"/>
        <v>-368967.31000000052</v>
      </c>
      <c r="O52" s="8">
        <f t="shared" si="9"/>
        <v>-368967.31000000052</v>
      </c>
      <c r="P52" s="8">
        <v>440234</v>
      </c>
    </row>
    <row r="53" spans="1:16" s="7" customFormat="1" ht="18.75" customHeight="1" x14ac:dyDescent="0.2">
      <c r="A53" s="16" t="s">
        <v>265</v>
      </c>
      <c r="B53" s="13" t="s">
        <v>8</v>
      </c>
      <c r="C53" s="13" t="s">
        <v>266</v>
      </c>
      <c r="D53" s="13" t="s">
        <v>145</v>
      </c>
      <c r="E53" s="13" t="s">
        <v>255</v>
      </c>
      <c r="F53" s="14">
        <v>1509026</v>
      </c>
      <c r="G53" s="8">
        <v>21742</v>
      </c>
      <c r="H53" s="14">
        <f t="shared" si="6"/>
        <v>69.406034403458747</v>
      </c>
      <c r="I53" s="8">
        <v>1467850.6300000004</v>
      </c>
      <c r="J53" s="8">
        <v>1469699.13</v>
      </c>
      <c r="K53" s="8">
        <v>21106</v>
      </c>
      <c r="L53" s="14">
        <f t="shared" si="7"/>
        <v>69.634186013455889</v>
      </c>
      <c r="M53" s="8"/>
      <c r="N53" s="8">
        <f t="shared" si="8"/>
        <v>-39326.870000000112</v>
      </c>
      <c r="O53" s="8">
        <f t="shared" si="9"/>
        <v>-39326.870000000112</v>
      </c>
      <c r="P53" s="8">
        <v>34768</v>
      </c>
    </row>
    <row r="54" spans="1:16" s="7" customFormat="1" ht="18.75" customHeight="1" x14ac:dyDescent="0.2">
      <c r="A54" s="16" t="s">
        <v>267</v>
      </c>
      <c r="B54" s="13" t="s">
        <v>8</v>
      </c>
      <c r="C54" s="13" t="s">
        <v>268</v>
      </c>
      <c r="D54" s="13" t="s">
        <v>77</v>
      </c>
      <c r="E54" s="13" t="s">
        <v>255</v>
      </c>
      <c r="F54" s="14">
        <v>1031142</v>
      </c>
      <c r="G54" s="8">
        <v>28831</v>
      </c>
      <c r="H54" s="14">
        <f t="shared" si="6"/>
        <v>35.765044570080818</v>
      </c>
      <c r="I54" s="8">
        <v>1010484.3799999999</v>
      </c>
      <c r="J54" s="8">
        <v>1012779.5499999999</v>
      </c>
      <c r="K54" s="8">
        <v>27899</v>
      </c>
      <c r="L54" s="14">
        <f t="shared" si="7"/>
        <v>36.301643428079856</v>
      </c>
      <c r="M54" s="8"/>
      <c r="N54" s="8">
        <f t="shared" si="8"/>
        <v>-18362.45000000007</v>
      </c>
      <c r="O54" s="8">
        <f t="shared" si="9"/>
        <v>-18362.45000000007</v>
      </c>
      <c r="P54" s="8">
        <v>10497</v>
      </c>
    </row>
    <row r="55" spans="1:16" s="7" customFormat="1" ht="18.75" customHeight="1" x14ac:dyDescent="0.2">
      <c r="A55" s="16" t="s">
        <v>269</v>
      </c>
      <c r="B55" s="13" t="s">
        <v>8</v>
      </c>
      <c r="C55" s="13" t="s">
        <v>10</v>
      </c>
      <c r="D55" s="13" t="s">
        <v>79</v>
      </c>
      <c r="E55" s="13" t="s">
        <v>255</v>
      </c>
      <c r="F55" s="14">
        <v>5715532</v>
      </c>
      <c r="G55" s="8">
        <v>130529</v>
      </c>
      <c r="H55" s="14">
        <f t="shared" si="6"/>
        <v>43.787449532287845</v>
      </c>
      <c r="I55" s="8">
        <v>5691009.9000000004</v>
      </c>
      <c r="J55" s="8">
        <v>5753386.6000000006</v>
      </c>
      <c r="K55" s="8">
        <v>132936</v>
      </c>
      <c r="L55" s="14">
        <f t="shared" si="7"/>
        <v>43.279372028645369</v>
      </c>
      <c r="M55" s="8">
        <f t="shared" ref="M55:M56" si="10">J55-F55</f>
        <v>37854.600000000559</v>
      </c>
      <c r="N55" s="8"/>
      <c r="O55" s="8">
        <f t="shared" si="9"/>
        <v>37854.600000000559</v>
      </c>
      <c r="P55" s="8">
        <v>127728</v>
      </c>
    </row>
    <row r="56" spans="1:16" s="7" customFormat="1" ht="18.75" customHeight="1" x14ac:dyDescent="0.2">
      <c r="A56" s="16" t="s">
        <v>270</v>
      </c>
      <c r="B56" s="13" t="s">
        <v>8</v>
      </c>
      <c r="C56" s="13" t="s">
        <v>271</v>
      </c>
      <c r="D56" s="13" t="s">
        <v>76</v>
      </c>
      <c r="E56" s="13" t="s">
        <v>255</v>
      </c>
      <c r="F56" s="14">
        <v>472135</v>
      </c>
      <c r="G56" s="8">
        <v>3063</v>
      </c>
      <c r="H56" s="14">
        <f t="shared" si="6"/>
        <v>154.14136467515507</v>
      </c>
      <c r="I56" s="8">
        <v>474477.47</v>
      </c>
      <c r="J56" s="8">
        <v>474477.47</v>
      </c>
      <c r="K56" s="8">
        <v>2657</v>
      </c>
      <c r="L56" s="14">
        <f t="shared" si="7"/>
        <v>178.57639066616483</v>
      </c>
      <c r="M56" s="8">
        <f t="shared" si="10"/>
        <v>2342.4699999999721</v>
      </c>
      <c r="N56" s="8"/>
      <c r="O56" s="8">
        <f t="shared" si="9"/>
        <v>2342.4699999999721</v>
      </c>
      <c r="P56" s="8">
        <v>1384</v>
      </c>
    </row>
    <row r="57" spans="1:16" s="7" customFormat="1" ht="18.75" customHeight="1" x14ac:dyDescent="0.2">
      <c r="A57" s="16" t="s">
        <v>272</v>
      </c>
      <c r="B57" s="13" t="s">
        <v>8</v>
      </c>
      <c r="C57" s="13" t="s">
        <v>273</v>
      </c>
      <c r="D57" s="13" t="s">
        <v>73</v>
      </c>
      <c r="E57" s="13" t="s">
        <v>255</v>
      </c>
      <c r="F57" s="14">
        <v>11775778</v>
      </c>
      <c r="G57" s="8">
        <v>716355</v>
      </c>
      <c r="H57" s="14">
        <f t="shared" si="6"/>
        <v>16.438466961213365</v>
      </c>
      <c r="I57" s="8">
        <v>11466825.420000004</v>
      </c>
      <c r="J57" s="8">
        <v>11660210.140000006</v>
      </c>
      <c r="K57" s="8">
        <v>715240</v>
      </c>
      <c r="L57" s="14">
        <f t="shared" si="7"/>
        <v>16.302514037246247</v>
      </c>
      <c r="M57" s="8"/>
      <c r="N57" s="8">
        <f t="shared" si="8"/>
        <v>-115567.85999999382</v>
      </c>
      <c r="O57" s="8">
        <f t="shared" si="9"/>
        <v>-115567.85999999382</v>
      </c>
      <c r="P57" s="8">
        <v>572123</v>
      </c>
    </row>
    <row r="58" spans="1:16" s="7" customFormat="1" ht="18.75" customHeight="1" x14ac:dyDescent="0.2">
      <c r="A58" s="16" t="s">
        <v>419</v>
      </c>
      <c r="B58" s="13" t="s">
        <v>8</v>
      </c>
      <c r="C58" s="13" t="s">
        <v>277</v>
      </c>
      <c r="D58" s="13" t="s">
        <v>75</v>
      </c>
      <c r="E58" s="13" t="s">
        <v>255</v>
      </c>
      <c r="F58" s="14">
        <v>5910189</v>
      </c>
      <c r="G58" s="8">
        <v>343908</v>
      </c>
      <c r="H58" s="14">
        <f t="shared" si="6"/>
        <v>17.185378066227013</v>
      </c>
      <c r="I58" s="8">
        <v>5575994.7199999988</v>
      </c>
      <c r="J58" s="8">
        <v>5648602.4000000004</v>
      </c>
      <c r="K58" s="8">
        <v>299872</v>
      </c>
      <c r="L58" s="14">
        <f t="shared" si="7"/>
        <v>18.836711663643154</v>
      </c>
      <c r="M58" s="8"/>
      <c r="N58" s="8">
        <f t="shared" si="8"/>
        <v>-261586.59999999963</v>
      </c>
      <c r="O58" s="8">
        <f t="shared" si="9"/>
        <v>-261586.59999999963</v>
      </c>
      <c r="P58" s="8">
        <v>269240</v>
      </c>
    </row>
    <row r="59" spans="1:16" s="7" customFormat="1" ht="18.75" customHeight="1" x14ac:dyDescent="0.2">
      <c r="A59" s="16" t="s">
        <v>276</v>
      </c>
      <c r="B59" s="13" t="s">
        <v>8</v>
      </c>
      <c r="C59" s="13" t="s">
        <v>11</v>
      </c>
      <c r="D59" s="13" t="s">
        <v>83</v>
      </c>
      <c r="E59" s="13" t="s">
        <v>255</v>
      </c>
      <c r="F59" s="14"/>
      <c r="G59" s="8"/>
      <c r="H59" s="14"/>
      <c r="I59" s="8">
        <v>278510.98</v>
      </c>
      <c r="J59" s="8">
        <v>278510.98</v>
      </c>
      <c r="K59" s="8">
        <v>314</v>
      </c>
      <c r="L59" s="14">
        <f t="shared" si="7"/>
        <v>886.9776433121018</v>
      </c>
      <c r="M59" s="8"/>
      <c r="N59" s="8"/>
      <c r="O59" s="8"/>
      <c r="P59" s="8">
        <v>0</v>
      </c>
    </row>
    <row r="60" spans="1:16" s="9" customFormat="1" ht="18.75" customHeight="1" x14ac:dyDescent="0.2">
      <c r="A60" s="42">
        <v>4</v>
      </c>
      <c r="B60" s="43" t="s">
        <v>12</v>
      </c>
      <c r="C60" s="44"/>
      <c r="D60" s="39" t="s">
        <v>45</v>
      </c>
      <c r="E60" s="40"/>
      <c r="F60" s="46">
        <f>SUM(F61:F87)</f>
        <v>79960104</v>
      </c>
      <c r="G60" s="47">
        <f>SUM(G61:G87)</f>
        <v>2066721</v>
      </c>
      <c r="H60" s="46"/>
      <c r="I60" s="47">
        <f>SUM(I61:I87)</f>
        <v>78992852.750000015</v>
      </c>
      <c r="J60" s="47">
        <f>SUM(J61:J87)</f>
        <v>79969239.899999991</v>
      </c>
      <c r="K60" s="47">
        <f>SUM(K61:K87)</f>
        <v>1929604</v>
      </c>
      <c r="L60" s="47"/>
      <c r="M60" s="47">
        <f>SUM(M61:M87)</f>
        <v>1354758.3100000042</v>
      </c>
      <c r="N60" s="47">
        <f>SUM(N61:N87)</f>
        <v>-1345622.4099999974</v>
      </c>
      <c r="O60" s="47">
        <f>SUM(O61:O87)</f>
        <v>9135.9000000068918</v>
      </c>
      <c r="P60" s="46">
        <f>SUM(P61:P87)</f>
        <v>4612005.45</v>
      </c>
    </row>
    <row r="61" spans="1:16" s="7" customFormat="1" ht="18.75" customHeight="1" x14ac:dyDescent="0.2">
      <c r="A61" s="16" t="s">
        <v>278</v>
      </c>
      <c r="B61" s="13" t="s">
        <v>12</v>
      </c>
      <c r="C61" s="13" t="s">
        <v>279</v>
      </c>
      <c r="D61" s="13" t="s">
        <v>101</v>
      </c>
      <c r="E61" s="13" t="s">
        <v>280</v>
      </c>
      <c r="F61" s="14">
        <v>1415775</v>
      </c>
      <c r="G61" s="8">
        <v>30530</v>
      </c>
      <c r="H61" s="14">
        <f t="shared" ref="H61:H87" si="11">F61/G61</f>
        <v>46.37323943661972</v>
      </c>
      <c r="I61" s="8">
        <v>1394919.4100000001</v>
      </c>
      <c r="J61" s="8">
        <v>1406326.2</v>
      </c>
      <c r="K61" s="8">
        <v>30770</v>
      </c>
      <c r="L61" s="14">
        <f t="shared" si="7"/>
        <v>45.704458888527782</v>
      </c>
      <c r="M61" s="8"/>
      <c r="N61" s="8">
        <f t="shared" ref="N61" si="12">J61-F61</f>
        <v>-9448.8000000000466</v>
      </c>
      <c r="O61" s="8">
        <f t="shared" ref="O61" si="13">J61-F61</f>
        <v>-9448.8000000000466</v>
      </c>
      <c r="P61" s="8">
        <v>87996</v>
      </c>
    </row>
    <row r="62" spans="1:16" s="7" customFormat="1" ht="18.75" customHeight="1" x14ac:dyDescent="0.2">
      <c r="A62" s="16" t="s">
        <v>281</v>
      </c>
      <c r="B62" s="13" t="s">
        <v>12</v>
      </c>
      <c r="C62" s="13" t="s">
        <v>282</v>
      </c>
      <c r="D62" s="13" t="s">
        <v>102</v>
      </c>
      <c r="E62" s="13" t="s">
        <v>280</v>
      </c>
      <c r="F62" s="14">
        <v>697063</v>
      </c>
      <c r="G62" s="8">
        <v>5467</v>
      </c>
      <c r="H62" s="14">
        <f t="shared" si="11"/>
        <v>127.5037497713554</v>
      </c>
      <c r="I62" s="8">
        <v>920102.26</v>
      </c>
      <c r="J62" s="8">
        <v>920265.90000000014</v>
      </c>
      <c r="K62" s="8">
        <v>5917</v>
      </c>
      <c r="L62" s="14">
        <f t="shared" si="7"/>
        <v>155.52913638668247</v>
      </c>
      <c r="M62" s="8">
        <f t="shared" ref="M62:M87" si="14">J62-F62</f>
        <v>223202.90000000014</v>
      </c>
      <c r="N62" s="8"/>
      <c r="O62" s="8">
        <f t="shared" ref="O62:O87" si="15">J62-F62</f>
        <v>223202.90000000014</v>
      </c>
      <c r="P62" s="8">
        <v>8916</v>
      </c>
    </row>
    <row r="63" spans="1:16" s="7" customFormat="1" ht="18.75" customHeight="1" x14ac:dyDescent="0.2">
      <c r="A63" s="16" t="s">
        <v>283</v>
      </c>
      <c r="B63" s="13" t="s">
        <v>12</v>
      </c>
      <c r="C63" s="13" t="s">
        <v>284</v>
      </c>
      <c r="D63" s="13" t="s">
        <v>91</v>
      </c>
      <c r="E63" s="13" t="s">
        <v>280</v>
      </c>
      <c r="F63" s="14">
        <v>2509919</v>
      </c>
      <c r="G63" s="8">
        <v>66247</v>
      </c>
      <c r="H63" s="14">
        <f t="shared" si="11"/>
        <v>37.887285461983183</v>
      </c>
      <c r="I63" s="8">
        <v>2464735.7200000002</v>
      </c>
      <c r="J63" s="8">
        <v>2486278.8699999992</v>
      </c>
      <c r="K63" s="8">
        <v>69120</v>
      </c>
      <c r="L63" s="14">
        <f t="shared" si="7"/>
        <v>35.970469762731469</v>
      </c>
      <c r="M63" s="8"/>
      <c r="N63" s="8">
        <f t="shared" ref="N63:N86" si="16">J63-F63</f>
        <v>-23640.13000000082</v>
      </c>
      <c r="O63" s="8">
        <f t="shared" si="15"/>
        <v>-23640.13000000082</v>
      </c>
      <c r="P63" s="8">
        <v>50855</v>
      </c>
    </row>
    <row r="64" spans="1:16" s="7" customFormat="1" ht="18.75" customHeight="1" x14ac:dyDescent="0.2">
      <c r="A64" s="16" t="s">
        <v>285</v>
      </c>
      <c r="B64" s="13" t="s">
        <v>12</v>
      </c>
      <c r="C64" s="13" t="s">
        <v>286</v>
      </c>
      <c r="D64" s="13" t="s">
        <v>95</v>
      </c>
      <c r="E64" s="13" t="s">
        <v>280</v>
      </c>
      <c r="F64" s="14">
        <v>192559</v>
      </c>
      <c r="G64" s="8">
        <v>8440</v>
      </c>
      <c r="H64" s="14">
        <f t="shared" si="11"/>
        <v>22.815047393364928</v>
      </c>
      <c r="I64" s="8">
        <v>198429.88</v>
      </c>
      <c r="J64" s="8">
        <v>198452.24000000002</v>
      </c>
      <c r="K64" s="8">
        <v>8684</v>
      </c>
      <c r="L64" s="14">
        <f t="shared" si="7"/>
        <v>22.852630124366655</v>
      </c>
      <c r="M64" s="8">
        <f t="shared" si="14"/>
        <v>5893.2400000000198</v>
      </c>
      <c r="N64" s="8"/>
      <c r="O64" s="8">
        <f t="shared" si="15"/>
        <v>5893.2400000000198</v>
      </c>
      <c r="P64" s="8">
        <v>2656</v>
      </c>
    </row>
    <row r="65" spans="1:16" s="7" customFormat="1" ht="18.75" customHeight="1" x14ac:dyDescent="0.2">
      <c r="A65" s="16" t="s">
        <v>287</v>
      </c>
      <c r="B65" s="13" t="s">
        <v>12</v>
      </c>
      <c r="C65" s="13" t="s">
        <v>288</v>
      </c>
      <c r="D65" s="13" t="s">
        <v>88</v>
      </c>
      <c r="E65" s="13" t="s">
        <v>280</v>
      </c>
      <c r="F65" s="14">
        <v>4427696</v>
      </c>
      <c r="G65" s="8">
        <v>121670</v>
      </c>
      <c r="H65" s="14">
        <f t="shared" si="11"/>
        <v>36.391024903427301</v>
      </c>
      <c r="I65" s="8">
        <v>4590241.1300000008</v>
      </c>
      <c r="J65" s="8">
        <v>4709966.6100000013</v>
      </c>
      <c r="K65" s="8">
        <v>112027</v>
      </c>
      <c r="L65" s="14">
        <f t="shared" si="7"/>
        <v>42.043137904255232</v>
      </c>
      <c r="M65" s="8">
        <f t="shared" si="14"/>
        <v>282270.61000000127</v>
      </c>
      <c r="N65" s="8"/>
      <c r="O65" s="8">
        <f t="shared" si="15"/>
        <v>282270.61000000127</v>
      </c>
      <c r="P65" s="8">
        <v>191776</v>
      </c>
    </row>
    <row r="66" spans="1:16" s="7" customFormat="1" ht="18.75" customHeight="1" x14ac:dyDescent="0.2">
      <c r="A66" s="16" t="s">
        <v>289</v>
      </c>
      <c r="B66" s="13" t="s">
        <v>12</v>
      </c>
      <c r="C66" s="13" t="s">
        <v>290</v>
      </c>
      <c r="D66" s="13" t="s">
        <v>103</v>
      </c>
      <c r="E66" s="13" t="s">
        <v>280</v>
      </c>
      <c r="F66" s="14">
        <v>4465339</v>
      </c>
      <c r="G66" s="8">
        <v>167238</v>
      </c>
      <c r="H66" s="14">
        <f t="shared" si="11"/>
        <v>26.700504669991268</v>
      </c>
      <c r="I66" s="8">
        <v>4268541.4800000014</v>
      </c>
      <c r="J66" s="8">
        <v>4322367.2300000004</v>
      </c>
      <c r="K66" s="8">
        <v>151712</v>
      </c>
      <c r="L66" s="14">
        <f t="shared" si="7"/>
        <v>28.490608719152082</v>
      </c>
      <c r="M66" s="8"/>
      <c r="N66" s="8">
        <f t="shared" si="16"/>
        <v>-142971.76999999955</v>
      </c>
      <c r="O66" s="8">
        <f t="shared" si="15"/>
        <v>-142971.76999999955</v>
      </c>
      <c r="P66" s="8">
        <v>132728</v>
      </c>
    </row>
    <row r="67" spans="1:16" s="7" customFormat="1" ht="18.75" customHeight="1" x14ac:dyDescent="0.2">
      <c r="A67" s="16" t="s">
        <v>291</v>
      </c>
      <c r="B67" s="13" t="s">
        <v>12</v>
      </c>
      <c r="C67" s="13" t="s">
        <v>292</v>
      </c>
      <c r="D67" s="13" t="s">
        <v>99</v>
      </c>
      <c r="E67" s="13" t="s">
        <v>280</v>
      </c>
      <c r="F67" s="14">
        <v>548582</v>
      </c>
      <c r="G67" s="8">
        <v>18843</v>
      </c>
      <c r="H67" s="14">
        <f t="shared" si="11"/>
        <v>29.113304675476304</v>
      </c>
      <c r="I67" s="8">
        <v>543748.39</v>
      </c>
      <c r="J67" s="8">
        <v>543815.6</v>
      </c>
      <c r="K67" s="8">
        <v>16308</v>
      </c>
      <c r="L67" s="14">
        <f t="shared" si="7"/>
        <v>33.346553838606816</v>
      </c>
      <c r="M67" s="8"/>
      <c r="N67" s="8">
        <f t="shared" si="16"/>
        <v>-4766.4000000000233</v>
      </c>
      <c r="O67" s="8">
        <f t="shared" si="15"/>
        <v>-4766.4000000000233</v>
      </c>
      <c r="P67" s="14">
        <v>32966.85</v>
      </c>
    </row>
    <row r="68" spans="1:16" s="7" customFormat="1" ht="18.75" customHeight="1" x14ac:dyDescent="0.2">
      <c r="A68" s="16" t="s">
        <v>293</v>
      </c>
      <c r="B68" s="13" t="s">
        <v>12</v>
      </c>
      <c r="C68" s="13" t="s">
        <v>294</v>
      </c>
      <c r="D68" s="13" t="s">
        <v>106</v>
      </c>
      <c r="E68" s="13" t="s">
        <v>280</v>
      </c>
      <c r="F68" s="14">
        <v>3859899</v>
      </c>
      <c r="G68" s="8">
        <v>219902</v>
      </c>
      <c r="H68" s="14">
        <f t="shared" si="11"/>
        <v>17.552814435521277</v>
      </c>
      <c r="I68" s="8">
        <v>3883740.3699999996</v>
      </c>
      <c r="J68" s="8">
        <v>4006329.6799999983</v>
      </c>
      <c r="K68" s="8">
        <v>212713</v>
      </c>
      <c r="L68" s="14">
        <f t="shared" si="7"/>
        <v>18.834437387465734</v>
      </c>
      <c r="M68" s="8">
        <f t="shared" si="14"/>
        <v>146430.6799999983</v>
      </c>
      <c r="N68" s="8"/>
      <c r="O68" s="8">
        <f t="shared" si="15"/>
        <v>146430.6799999983</v>
      </c>
      <c r="P68" s="8">
        <v>110794</v>
      </c>
    </row>
    <row r="69" spans="1:16" s="7" customFormat="1" ht="18.75" customHeight="1" x14ac:dyDescent="0.2">
      <c r="A69" s="16" t="s">
        <v>295</v>
      </c>
      <c r="B69" s="13" t="s">
        <v>12</v>
      </c>
      <c r="C69" s="13" t="s">
        <v>296</v>
      </c>
      <c r="D69" s="13" t="s">
        <v>93</v>
      </c>
      <c r="E69" s="13" t="s">
        <v>280</v>
      </c>
      <c r="F69" s="14">
        <v>440817</v>
      </c>
      <c r="G69" s="8">
        <v>10794</v>
      </c>
      <c r="H69" s="14">
        <f t="shared" si="11"/>
        <v>40.839077265147303</v>
      </c>
      <c r="I69" s="8">
        <v>413758.13999999996</v>
      </c>
      <c r="J69" s="8">
        <v>413812.77999999997</v>
      </c>
      <c r="K69" s="8">
        <v>8228</v>
      </c>
      <c r="L69" s="14">
        <f t="shared" si="7"/>
        <v>50.293240155566352</v>
      </c>
      <c r="M69" s="8"/>
      <c r="N69" s="8">
        <f t="shared" si="16"/>
        <v>-27004.22000000003</v>
      </c>
      <c r="O69" s="8">
        <f t="shared" si="15"/>
        <v>-27004.22000000003</v>
      </c>
      <c r="P69" s="8">
        <v>20560</v>
      </c>
    </row>
    <row r="70" spans="1:16" s="7" customFormat="1" ht="18.75" customHeight="1" x14ac:dyDescent="0.2">
      <c r="A70" s="16" t="s">
        <v>297</v>
      </c>
      <c r="B70" s="13" t="s">
        <v>12</v>
      </c>
      <c r="C70" s="13" t="s">
        <v>298</v>
      </c>
      <c r="D70" s="13" t="s">
        <v>100</v>
      </c>
      <c r="E70" s="13" t="s">
        <v>280</v>
      </c>
      <c r="F70" s="14">
        <f>727265+2223</f>
        <v>729488</v>
      </c>
      <c r="G70" s="8">
        <f>26507+81</f>
        <v>26588</v>
      </c>
      <c r="H70" s="14">
        <f t="shared" si="11"/>
        <v>27.436738378215736</v>
      </c>
      <c r="I70" s="8">
        <f>851223.27+1629.5</f>
        <v>852852.77</v>
      </c>
      <c r="J70" s="8">
        <f>851536.63+1971.5</f>
        <v>853508.13</v>
      </c>
      <c r="K70" s="8">
        <f>24119+67</f>
        <v>24186</v>
      </c>
      <c r="L70" s="14">
        <f t="shared" si="7"/>
        <v>35.289346316050604</v>
      </c>
      <c r="M70" s="8">
        <f t="shared" si="14"/>
        <v>124020.13</v>
      </c>
      <c r="N70" s="8"/>
      <c r="O70" s="8">
        <f t="shared" si="15"/>
        <v>124020.13</v>
      </c>
      <c r="P70" s="8">
        <f>74150+20</f>
        <v>74170</v>
      </c>
    </row>
    <row r="71" spans="1:16" s="7" customFormat="1" ht="18.75" customHeight="1" x14ac:dyDescent="0.2">
      <c r="A71" s="16" t="s">
        <v>299</v>
      </c>
      <c r="B71" s="13" t="s">
        <v>12</v>
      </c>
      <c r="C71" s="13" t="s">
        <v>300</v>
      </c>
      <c r="D71" s="13" t="s">
        <v>94</v>
      </c>
      <c r="E71" s="13" t="s">
        <v>280</v>
      </c>
      <c r="F71" s="14">
        <v>93019</v>
      </c>
      <c r="G71" s="8">
        <v>3889</v>
      </c>
      <c r="H71" s="14">
        <f t="shared" si="11"/>
        <v>23.918488043198767</v>
      </c>
      <c r="I71" s="8">
        <v>104057.76999999997</v>
      </c>
      <c r="J71" s="8">
        <v>109767.18999999999</v>
      </c>
      <c r="K71" s="8">
        <v>4350</v>
      </c>
      <c r="L71" s="14">
        <f t="shared" si="7"/>
        <v>25.233836781609192</v>
      </c>
      <c r="M71" s="8">
        <f t="shared" si="14"/>
        <v>16748.189999999988</v>
      </c>
      <c r="N71" s="8"/>
      <c r="O71" s="8">
        <f t="shared" si="15"/>
        <v>16748.189999999988</v>
      </c>
      <c r="P71" s="8">
        <v>40736</v>
      </c>
    </row>
    <row r="72" spans="1:16" s="7" customFormat="1" ht="16.5" customHeight="1" x14ac:dyDescent="0.2">
      <c r="A72" s="16" t="s">
        <v>301</v>
      </c>
      <c r="B72" s="13" t="s">
        <v>12</v>
      </c>
      <c r="C72" s="13" t="s">
        <v>302</v>
      </c>
      <c r="D72" s="13" t="s">
        <v>85</v>
      </c>
      <c r="E72" s="13" t="s">
        <v>280</v>
      </c>
      <c r="F72" s="14">
        <v>2298753</v>
      </c>
      <c r="G72" s="8">
        <v>75909</v>
      </c>
      <c r="H72" s="14">
        <f t="shared" si="11"/>
        <v>30.283009919772358</v>
      </c>
      <c r="I72" s="8">
        <v>2264551.8899999997</v>
      </c>
      <c r="J72" s="8">
        <v>2280681.2299999995</v>
      </c>
      <c r="K72" s="8">
        <v>73352</v>
      </c>
      <c r="L72" s="14">
        <f t="shared" si="7"/>
        <v>31.092284191296756</v>
      </c>
      <c r="M72" s="8"/>
      <c r="N72" s="8">
        <f t="shared" si="16"/>
        <v>-18071.770000000484</v>
      </c>
      <c r="O72" s="8">
        <f t="shared" si="15"/>
        <v>-18071.770000000484</v>
      </c>
      <c r="P72" s="8">
        <v>90758</v>
      </c>
    </row>
    <row r="73" spans="1:16" s="7" customFormat="1" ht="16.5" customHeight="1" x14ac:dyDescent="0.2">
      <c r="A73" s="16" t="s">
        <v>303</v>
      </c>
      <c r="B73" s="13" t="s">
        <v>12</v>
      </c>
      <c r="C73" s="13" t="s">
        <v>304</v>
      </c>
      <c r="D73" s="13" t="s">
        <v>104</v>
      </c>
      <c r="E73" s="13" t="s">
        <v>280</v>
      </c>
      <c r="F73" s="14">
        <v>8624803</v>
      </c>
      <c r="G73" s="8">
        <v>234988</v>
      </c>
      <c r="H73" s="14">
        <f t="shared" si="11"/>
        <v>36.703163565799102</v>
      </c>
      <c r="I73" s="8">
        <v>8185616.3500000024</v>
      </c>
      <c r="J73" s="8">
        <v>8261844.3300000001</v>
      </c>
      <c r="K73" s="8">
        <v>214226</v>
      </c>
      <c r="L73" s="14">
        <f t="shared" si="7"/>
        <v>38.566020604408429</v>
      </c>
      <c r="M73" s="8"/>
      <c r="N73" s="8">
        <f t="shared" si="16"/>
        <v>-362958.66999999993</v>
      </c>
      <c r="O73" s="8">
        <f t="shared" si="15"/>
        <v>-362958.66999999993</v>
      </c>
      <c r="P73" s="8">
        <v>624333</v>
      </c>
    </row>
    <row r="74" spans="1:16" s="7" customFormat="1" ht="16.5" customHeight="1" x14ac:dyDescent="0.2">
      <c r="A74" s="16" t="s">
        <v>305</v>
      </c>
      <c r="B74" s="13" t="s">
        <v>12</v>
      </c>
      <c r="C74" s="13" t="s">
        <v>306</v>
      </c>
      <c r="D74" s="13" t="s">
        <v>90</v>
      </c>
      <c r="E74" s="13" t="s">
        <v>280</v>
      </c>
      <c r="F74" s="14">
        <v>988342</v>
      </c>
      <c r="G74" s="8">
        <v>31528</v>
      </c>
      <c r="H74" s="14">
        <f t="shared" si="11"/>
        <v>31.348071555442782</v>
      </c>
      <c r="I74" s="8">
        <v>877674.6599999998</v>
      </c>
      <c r="J74" s="8">
        <v>888084.85999999975</v>
      </c>
      <c r="K74" s="8">
        <v>25636</v>
      </c>
      <c r="L74" s="14">
        <f t="shared" si="7"/>
        <v>34.64209939148072</v>
      </c>
      <c r="M74" s="8"/>
      <c r="N74" s="8">
        <f t="shared" si="16"/>
        <v>-100257.14000000025</v>
      </c>
      <c r="O74" s="8">
        <f t="shared" si="15"/>
        <v>-100257.14000000025</v>
      </c>
      <c r="P74" s="8">
        <v>16524</v>
      </c>
    </row>
    <row r="75" spans="1:16" s="7" customFormat="1" ht="22.5" customHeight="1" x14ac:dyDescent="0.2">
      <c r="A75" s="16" t="s">
        <v>307</v>
      </c>
      <c r="B75" s="13" t="s">
        <v>12</v>
      </c>
      <c r="C75" s="13" t="s">
        <v>308</v>
      </c>
      <c r="D75" s="13" t="s">
        <v>98</v>
      </c>
      <c r="E75" s="13" t="s">
        <v>280</v>
      </c>
      <c r="F75" s="14">
        <v>461930</v>
      </c>
      <c r="G75" s="8">
        <v>18112</v>
      </c>
      <c r="H75" s="14">
        <f t="shared" si="11"/>
        <v>25.504085689045937</v>
      </c>
      <c r="I75" s="8">
        <v>482755.44</v>
      </c>
      <c r="J75" s="8">
        <v>487024.99</v>
      </c>
      <c r="K75" s="8">
        <v>17587</v>
      </c>
      <c r="L75" s="14">
        <f t="shared" si="7"/>
        <v>27.692328993006196</v>
      </c>
      <c r="M75" s="8">
        <f t="shared" si="14"/>
        <v>25094.989999999991</v>
      </c>
      <c r="N75" s="8"/>
      <c r="O75" s="8">
        <f t="shared" si="15"/>
        <v>25094.989999999991</v>
      </c>
      <c r="P75" s="8">
        <v>28510</v>
      </c>
    </row>
    <row r="76" spans="1:16" s="7" customFormat="1" ht="22.5" customHeight="1" x14ac:dyDescent="0.2">
      <c r="A76" s="16" t="s">
        <v>309</v>
      </c>
      <c r="B76" s="13" t="s">
        <v>12</v>
      </c>
      <c r="C76" s="13" t="s">
        <v>310</v>
      </c>
      <c r="D76" s="13" t="s">
        <v>108</v>
      </c>
      <c r="E76" s="13" t="s">
        <v>280</v>
      </c>
      <c r="F76" s="14">
        <v>7126462</v>
      </c>
      <c r="G76" s="8">
        <v>185465</v>
      </c>
      <c r="H76" s="14">
        <f t="shared" si="11"/>
        <v>38.424834874504626</v>
      </c>
      <c r="I76" s="8">
        <v>7007270.790000001</v>
      </c>
      <c r="J76" s="8">
        <v>7057091.2600000016</v>
      </c>
      <c r="K76" s="8">
        <v>171406</v>
      </c>
      <c r="L76" s="14">
        <f t="shared" si="7"/>
        <v>41.171786635240316</v>
      </c>
      <c r="M76" s="8"/>
      <c r="N76" s="8">
        <f t="shared" si="16"/>
        <v>-69370.739999998361</v>
      </c>
      <c r="O76" s="8">
        <f t="shared" si="15"/>
        <v>-69370.739999998361</v>
      </c>
      <c r="P76" s="8">
        <v>276204</v>
      </c>
    </row>
    <row r="77" spans="1:16" s="7" customFormat="1" ht="22.5" customHeight="1" x14ac:dyDescent="0.2">
      <c r="A77" s="16" t="s">
        <v>311</v>
      </c>
      <c r="B77" s="13" t="s">
        <v>12</v>
      </c>
      <c r="C77" s="13" t="s">
        <v>312</v>
      </c>
      <c r="D77" s="13" t="s">
        <v>86</v>
      </c>
      <c r="E77" s="13" t="s">
        <v>280</v>
      </c>
      <c r="F77" s="14">
        <v>19089452</v>
      </c>
      <c r="G77" s="8">
        <v>323282</v>
      </c>
      <c r="H77" s="14">
        <f t="shared" si="11"/>
        <v>59.048917044561712</v>
      </c>
      <c r="I77" s="8">
        <v>19249113.680000007</v>
      </c>
      <c r="J77" s="8">
        <v>19517067.480000004</v>
      </c>
      <c r="K77" s="8">
        <v>305820</v>
      </c>
      <c r="L77" s="14">
        <f t="shared" si="7"/>
        <v>63.818806749068095</v>
      </c>
      <c r="M77" s="8">
        <f t="shared" si="14"/>
        <v>427615.48000000417</v>
      </c>
      <c r="N77" s="8"/>
      <c r="O77" s="8">
        <f t="shared" si="15"/>
        <v>427615.48000000417</v>
      </c>
      <c r="P77" s="8">
        <v>430548</v>
      </c>
    </row>
    <row r="78" spans="1:16" s="7" customFormat="1" ht="22.5" customHeight="1" x14ac:dyDescent="0.2">
      <c r="A78" s="16" t="s">
        <v>313</v>
      </c>
      <c r="B78" s="13" t="s">
        <v>12</v>
      </c>
      <c r="C78" s="13" t="s">
        <v>314</v>
      </c>
      <c r="D78" s="13" t="s">
        <v>107</v>
      </c>
      <c r="E78" s="13" t="s">
        <v>280</v>
      </c>
      <c r="F78" s="14">
        <v>599783</v>
      </c>
      <c r="G78" s="8">
        <v>19112</v>
      </c>
      <c r="H78" s="14">
        <f t="shared" si="11"/>
        <v>31.382534533277521</v>
      </c>
      <c r="I78" s="8">
        <v>462026.06</v>
      </c>
      <c r="J78" s="8">
        <v>471447.33</v>
      </c>
      <c r="K78" s="8">
        <v>11656</v>
      </c>
      <c r="L78" s="14">
        <f t="shared" si="7"/>
        <v>40.446751029512697</v>
      </c>
      <c r="M78" s="8"/>
      <c r="N78" s="8">
        <f t="shared" si="16"/>
        <v>-128335.66999999998</v>
      </c>
      <c r="O78" s="8">
        <f t="shared" si="15"/>
        <v>-128335.66999999998</v>
      </c>
      <c r="P78" s="8">
        <v>19560</v>
      </c>
    </row>
    <row r="79" spans="1:16" s="7" customFormat="1" ht="22.5" customHeight="1" x14ac:dyDescent="0.2">
      <c r="A79" s="16" t="s">
        <v>315</v>
      </c>
      <c r="B79" s="13" t="s">
        <v>12</v>
      </c>
      <c r="C79" s="13" t="s">
        <v>316</v>
      </c>
      <c r="D79" s="13" t="s">
        <v>87</v>
      </c>
      <c r="E79" s="13" t="s">
        <v>280</v>
      </c>
      <c r="F79" s="14">
        <v>11845495</v>
      </c>
      <c r="G79" s="8">
        <v>184566</v>
      </c>
      <c r="H79" s="14">
        <f t="shared" si="11"/>
        <v>64.180266137858538</v>
      </c>
      <c r="I79" s="8">
        <v>11663448.630000006</v>
      </c>
      <c r="J79" s="8">
        <v>11772807.290000003</v>
      </c>
      <c r="K79" s="8">
        <v>177973</v>
      </c>
      <c r="L79" s="14">
        <f t="shared" si="7"/>
        <v>66.149400695611149</v>
      </c>
      <c r="M79" s="8"/>
      <c r="N79" s="8">
        <f t="shared" si="16"/>
        <v>-72687.709999997169</v>
      </c>
      <c r="O79" s="8">
        <f t="shared" si="15"/>
        <v>-72687.709999997169</v>
      </c>
      <c r="P79" s="8">
        <v>495221</v>
      </c>
    </row>
    <row r="80" spans="1:16" s="7" customFormat="1" ht="22.5" customHeight="1" x14ac:dyDescent="0.2">
      <c r="A80" s="16" t="s">
        <v>317</v>
      </c>
      <c r="B80" s="13" t="s">
        <v>12</v>
      </c>
      <c r="C80" s="13" t="s">
        <v>318</v>
      </c>
      <c r="D80" s="13" t="s">
        <v>109</v>
      </c>
      <c r="E80" s="13" t="s">
        <v>280</v>
      </c>
      <c r="F80" s="14">
        <v>170455</v>
      </c>
      <c r="G80" s="8">
        <v>6011</v>
      </c>
      <c r="H80" s="14">
        <f t="shared" si="11"/>
        <v>28.357178506072202</v>
      </c>
      <c r="I80" s="8">
        <v>176566.99000000002</v>
      </c>
      <c r="J80" s="8">
        <v>177590.83</v>
      </c>
      <c r="K80" s="8">
        <v>4586</v>
      </c>
      <c r="L80" s="14">
        <f t="shared" si="7"/>
        <v>38.724559529001304</v>
      </c>
      <c r="M80" s="8">
        <f t="shared" si="14"/>
        <v>7135.8299999999872</v>
      </c>
      <c r="N80" s="8"/>
      <c r="O80" s="8">
        <f t="shared" si="15"/>
        <v>7135.8299999999872</v>
      </c>
      <c r="P80" s="8">
        <f>25510+1436</f>
        <v>26946</v>
      </c>
    </row>
    <row r="81" spans="1:16" s="7" customFormat="1" ht="22.5" customHeight="1" x14ac:dyDescent="0.2">
      <c r="A81" s="16" t="s">
        <v>319</v>
      </c>
      <c r="B81" s="13" t="s">
        <v>12</v>
      </c>
      <c r="C81" s="13" t="s">
        <v>320</v>
      </c>
      <c r="D81" s="13" t="s">
        <v>97</v>
      </c>
      <c r="E81" s="13" t="s">
        <v>280</v>
      </c>
      <c r="F81" s="14">
        <v>1330652</v>
      </c>
      <c r="G81" s="8">
        <v>39929</v>
      </c>
      <c r="H81" s="14">
        <f t="shared" si="11"/>
        <v>33.325452678504348</v>
      </c>
      <c r="I81" s="8">
        <v>1413213.35</v>
      </c>
      <c r="J81" s="8">
        <v>1413348.4300000002</v>
      </c>
      <c r="K81" s="8">
        <v>40673</v>
      </c>
      <c r="L81" s="14">
        <f t="shared" si="7"/>
        <v>34.749057851646057</v>
      </c>
      <c r="M81" s="8">
        <f t="shared" si="14"/>
        <v>82696.430000000168</v>
      </c>
      <c r="N81" s="8"/>
      <c r="O81" s="8">
        <f t="shared" si="15"/>
        <v>82696.430000000168</v>
      </c>
      <c r="P81" s="8">
        <v>332657</v>
      </c>
    </row>
    <row r="82" spans="1:16" s="7" customFormat="1" ht="20.25" customHeight="1" x14ac:dyDescent="0.2">
      <c r="A82" s="16" t="s">
        <v>321</v>
      </c>
      <c r="B82" s="13" t="s">
        <v>12</v>
      </c>
      <c r="C82" s="13" t="s">
        <v>322</v>
      </c>
      <c r="D82" s="13" t="s">
        <v>89</v>
      </c>
      <c r="E82" s="13" t="s">
        <v>280</v>
      </c>
      <c r="F82" s="14">
        <v>200745</v>
      </c>
      <c r="G82" s="8">
        <v>6005</v>
      </c>
      <c r="H82" s="14">
        <f t="shared" si="11"/>
        <v>33.429641965029141</v>
      </c>
      <c r="I82" s="8">
        <v>146596.22</v>
      </c>
      <c r="J82" s="8">
        <v>147354.56999999998</v>
      </c>
      <c r="K82" s="8">
        <v>4386</v>
      </c>
      <c r="L82" s="14">
        <f t="shared" si="7"/>
        <v>33.596573187414492</v>
      </c>
      <c r="M82" s="8"/>
      <c r="N82" s="8">
        <f t="shared" si="16"/>
        <v>-53390.430000000022</v>
      </c>
      <c r="O82" s="8">
        <f t="shared" si="15"/>
        <v>-53390.430000000022</v>
      </c>
      <c r="P82" s="14">
        <f>993986.6+928</f>
        <v>994914.6</v>
      </c>
    </row>
    <row r="83" spans="1:16" s="7" customFormat="1" ht="20.25" customHeight="1" x14ac:dyDescent="0.2">
      <c r="A83" s="16" t="s">
        <v>323</v>
      </c>
      <c r="B83" s="13" t="s">
        <v>12</v>
      </c>
      <c r="C83" s="13" t="s">
        <v>324</v>
      </c>
      <c r="D83" s="13" t="s">
        <v>96</v>
      </c>
      <c r="E83" s="13" t="s">
        <v>280</v>
      </c>
      <c r="F83" s="14">
        <v>1275953</v>
      </c>
      <c r="G83" s="8">
        <v>40880</v>
      </c>
      <c r="H83" s="14">
        <f t="shared" si="11"/>
        <v>31.212157534246575</v>
      </c>
      <c r="I83" s="8">
        <v>1250168.3900000001</v>
      </c>
      <c r="J83" s="8">
        <v>1260100.19</v>
      </c>
      <c r="K83" s="8">
        <v>35693</v>
      </c>
      <c r="L83" s="14">
        <f t="shared" si="7"/>
        <v>35.303846412461823</v>
      </c>
      <c r="M83" s="8"/>
      <c r="N83" s="8">
        <f t="shared" si="16"/>
        <v>-15852.810000000056</v>
      </c>
      <c r="O83" s="8">
        <f t="shared" si="15"/>
        <v>-15852.810000000056</v>
      </c>
      <c r="P83" s="8">
        <v>214335</v>
      </c>
    </row>
    <row r="84" spans="1:16" s="7" customFormat="1" ht="20.25" customHeight="1" x14ac:dyDescent="0.2">
      <c r="A84" s="16" t="s">
        <v>325</v>
      </c>
      <c r="B84" s="13" t="s">
        <v>12</v>
      </c>
      <c r="C84" s="13" t="s">
        <v>326</v>
      </c>
      <c r="D84" s="13" t="s">
        <v>92</v>
      </c>
      <c r="E84" s="13" t="s">
        <v>280</v>
      </c>
      <c r="F84" s="14">
        <v>699976</v>
      </c>
      <c r="G84" s="8">
        <v>22555</v>
      </c>
      <c r="H84" s="14">
        <f t="shared" si="11"/>
        <v>31.034183107958324</v>
      </c>
      <c r="I84" s="8">
        <v>702764.18</v>
      </c>
      <c r="J84" s="8">
        <v>713615.83</v>
      </c>
      <c r="K84" s="8">
        <v>22000</v>
      </c>
      <c r="L84" s="14">
        <f t="shared" si="7"/>
        <v>32.437083181818181</v>
      </c>
      <c r="M84" s="8">
        <f t="shared" si="14"/>
        <v>13639.829999999958</v>
      </c>
      <c r="N84" s="8"/>
      <c r="O84" s="8">
        <f t="shared" si="15"/>
        <v>13639.829999999958</v>
      </c>
      <c r="P84" s="8">
        <v>27274</v>
      </c>
    </row>
    <row r="85" spans="1:16" s="7" customFormat="1" ht="20.25" customHeight="1" x14ac:dyDescent="0.2">
      <c r="A85" s="16" t="s">
        <v>327</v>
      </c>
      <c r="B85" s="13" t="s">
        <v>12</v>
      </c>
      <c r="C85" s="13" t="s">
        <v>328</v>
      </c>
      <c r="D85" s="13" t="s">
        <v>146</v>
      </c>
      <c r="E85" s="13" t="s">
        <v>280</v>
      </c>
      <c r="F85" s="14">
        <v>3030170</v>
      </c>
      <c r="G85" s="8">
        <v>110549</v>
      </c>
      <c r="H85" s="14">
        <f t="shared" si="11"/>
        <v>27.410198192656651</v>
      </c>
      <c r="I85" s="8">
        <v>2867624.16</v>
      </c>
      <c r="J85" s="8">
        <v>2927974.11</v>
      </c>
      <c r="K85" s="8">
        <v>103150</v>
      </c>
      <c r="L85" s="14">
        <f t="shared" si="7"/>
        <v>28.385594861851672</v>
      </c>
      <c r="M85" s="8"/>
      <c r="N85" s="8">
        <f t="shared" si="16"/>
        <v>-102195.89000000013</v>
      </c>
      <c r="O85" s="8">
        <f t="shared" si="15"/>
        <v>-102195.89000000013</v>
      </c>
      <c r="P85" s="8">
        <v>222689</v>
      </c>
    </row>
    <row r="86" spans="1:16" s="7" customFormat="1" ht="20.25" customHeight="1" x14ac:dyDescent="0.2">
      <c r="A86" s="16" t="s">
        <v>329</v>
      </c>
      <c r="B86" s="13" t="s">
        <v>12</v>
      </c>
      <c r="C86" s="13" t="s">
        <v>330</v>
      </c>
      <c r="D86" s="13" t="s">
        <v>105</v>
      </c>
      <c r="E86" s="13" t="s">
        <v>280</v>
      </c>
      <c r="F86" s="14">
        <v>2806875</v>
      </c>
      <c r="G86" s="8">
        <v>58120</v>
      </c>
      <c r="H86" s="14">
        <f t="shared" si="11"/>
        <v>48.294476944253269</v>
      </c>
      <c r="I86" s="8">
        <v>2578232.6399999997</v>
      </c>
      <c r="J86" s="8">
        <v>2592204.7399999998</v>
      </c>
      <c r="K86" s="8">
        <v>47333</v>
      </c>
      <c r="L86" s="14">
        <f t="shared" si="7"/>
        <v>54.765274544186923</v>
      </c>
      <c r="M86" s="8"/>
      <c r="N86" s="8">
        <f t="shared" si="16"/>
        <v>-214670.26000000024</v>
      </c>
      <c r="O86" s="8">
        <f t="shared" si="15"/>
        <v>-214670.26000000024</v>
      </c>
      <c r="P86" s="8">
        <v>57378</v>
      </c>
    </row>
    <row r="87" spans="1:16" s="7" customFormat="1" ht="24" customHeight="1" x14ac:dyDescent="0.2">
      <c r="A87" s="16" t="s">
        <v>331</v>
      </c>
      <c r="B87" s="13" t="s">
        <v>12</v>
      </c>
      <c r="C87" s="15" t="s">
        <v>44</v>
      </c>
      <c r="D87" s="13" t="s">
        <v>129</v>
      </c>
      <c r="E87" s="13" t="s">
        <v>280</v>
      </c>
      <c r="F87" s="14">
        <v>30102</v>
      </c>
      <c r="G87" s="8">
        <v>30102</v>
      </c>
      <c r="H87" s="14">
        <f t="shared" si="11"/>
        <v>1</v>
      </c>
      <c r="I87" s="8">
        <v>30102</v>
      </c>
      <c r="J87" s="8">
        <v>30112</v>
      </c>
      <c r="K87" s="8">
        <v>30112</v>
      </c>
      <c r="L87" s="14">
        <f t="shared" si="7"/>
        <v>1</v>
      </c>
      <c r="M87" s="8">
        <f t="shared" si="14"/>
        <v>10</v>
      </c>
      <c r="N87" s="8"/>
      <c r="O87" s="8">
        <f t="shared" si="15"/>
        <v>10</v>
      </c>
      <c r="P87" s="8"/>
    </row>
    <row r="88" spans="1:16" s="7" customFormat="1" x14ac:dyDescent="0.2">
      <c r="A88" s="42">
        <v>5</v>
      </c>
      <c r="B88" s="43" t="s">
        <v>13</v>
      </c>
      <c r="C88" s="44"/>
      <c r="D88" s="45" t="s">
        <v>45</v>
      </c>
      <c r="E88" s="40"/>
      <c r="F88" s="46">
        <f>SUM(F89:F102)</f>
        <v>24230636</v>
      </c>
      <c r="G88" s="47">
        <f>SUM(G89:G102)</f>
        <v>1496943</v>
      </c>
      <c r="H88" s="47"/>
      <c r="I88" s="47">
        <f>SUM(I89:I102)</f>
        <v>24916588.560000002</v>
      </c>
      <c r="J88" s="47">
        <f>SUM(J89:J102)</f>
        <v>25032296.41</v>
      </c>
      <c r="K88" s="47">
        <f>SUM(K89:K102)</f>
        <v>1536614</v>
      </c>
      <c r="L88" s="47"/>
      <c r="M88" s="47">
        <f>SUM(M89:M102)</f>
        <v>843312.36999999906</v>
      </c>
      <c r="N88" s="47">
        <f>SUM(N89:N102)</f>
        <v>-48077.520000000019</v>
      </c>
      <c r="O88" s="47">
        <f>SUM(O89:O102)</f>
        <v>795234.84999999893</v>
      </c>
      <c r="P88" s="47">
        <f>SUM(P89:P102)</f>
        <v>248437</v>
      </c>
    </row>
    <row r="89" spans="1:16" s="7" customFormat="1" ht="22.5" customHeight="1" x14ac:dyDescent="0.2">
      <c r="A89" s="16" t="s">
        <v>332</v>
      </c>
      <c r="B89" s="13" t="s">
        <v>13</v>
      </c>
      <c r="C89" s="15" t="s">
        <v>16</v>
      </c>
      <c r="D89" s="15" t="s">
        <v>112</v>
      </c>
      <c r="E89" s="13" t="s">
        <v>275</v>
      </c>
      <c r="F89" s="14">
        <v>235970</v>
      </c>
      <c r="G89" s="8">
        <v>2864</v>
      </c>
      <c r="H89" s="14">
        <f t="shared" ref="H89:H100" si="17">F89/G89</f>
        <v>82.391759776536318</v>
      </c>
      <c r="I89" s="8">
        <v>235947.58000000002</v>
      </c>
      <c r="J89" s="8">
        <v>235947.58000000002</v>
      </c>
      <c r="K89" s="8">
        <v>2194</v>
      </c>
      <c r="L89" s="14">
        <f t="shared" si="7"/>
        <v>107.54219690063812</v>
      </c>
      <c r="M89" s="8"/>
      <c r="N89" s="8">
        <f t="shared" ref="N89" si="18">J89-F89</f>
        <v>-22.419999999983702</v>
      </c>
      <c r="O89" s="8">
        <f t="shared" ref="O89" si="19">J89-F89</f>
        <v>-22.419999999983702</v>
      </c>
      <c r="P89" s="8">
        <v>5008</v>
      </c>
    </row>
    <row r="90" spans="1:16" s="7" customFormat="1" ht="22.5" customHeight="1" x14ac:dyDescent="0.2">
      <c r="A90" s="16" t="s">
        <v>333</v>
      </c>
      <c r="B90" s="13" t="s">
        <v>13</v>
      </c>
      <c r="C90" s="15" t="s">
        <v>17</v>
      </c>
      <c r="D90" s="15" t="s">
        <v>113</v>
      </c>
      <c r="E90" s="13" t="s">
        <v>275</v>
      </c>
      <c r="F90" s="14">
        <v>406891</v>
      </c>
      <c r="G90" s="8">
        <v>4795</v>
      </c>
      <c r="H90" s="14">
        <f t="shared" si="17"/>
        <v>84.857351407716365</v>
      </c>
      <c r="I90" s="8">
        <v>430837.13</v>
      </c>
      <c r="J90" s="4">
        <v>430837.13</v>
      </c>
      <c r="K90" s="8">
        <v>5539</v>
      </c>
      <c r="L90" s="14">
        <f t="shared" si="7"/>
        <v>77.782475176024548</v>
      </c>
      <c r="M90" s="8">
        <f t="shared" ref="M90:M99" si="20">J90-F90</f>
        <v>23946.130000000005</v>
      </c>
      <c r="N90" s="8"/>
      <c r="O90" s="8">
        <f t="shared" ref="O90:O101" si="21">J90-F90</f>
        <v>23946.130000000005</v>
      </c>
      <c r="P90" s="8">
        <v>14166</v>
      </c>
    </row>
    <row r="91" spans="1:16" s="7" customFormat="1" ht="22.5" customHeight="1" x14ac:dyDescent="0.2">
      <c r="A91" s="16" t="s">
        <v>334</v>
      </c>
      <c r="B91" s="13" t="s">
        <v>13</v>
      </c>
      <c r="C91" s="15" t="s">
        <v>18</v>
      </c>
      <c r="D91" s="15" t="s">
        <v>114</v>
      </c>
      <c r="E91" s="13" t="s">
        <v>275</v>
      </c>
      <c r="F91" s="14">
        <v>87449</v>
      </c>
      <c r="G91" s="8">
        <v>3728</v>
      </c>
      <c r="H91" s="14">
        <f t="shared" si="17"/>
        <v>23.457349785407725</v>
      </c>
      <c r="I91" s="8">
        <v>89878.49</v>
      </c>
      <c r="J91" s="8">
        <v>89878.49</v>
      </c>
      <c r="K91" s="8">
        <v>3729</v>
      </c>
      <c r="L91" s="14">
        <f t="shared" si="7"/>
        <v>24.102571735049612</v>
      </c>
      <c r="M91" s="8">
        <f t="shared" si="20"/>
        <v>2429.4900000000052</v>
      </c>
      <c r="N91" s="8"/>
      <c r="O91" s="8">
        <f t="shared" si="21"/>
        <v>2429.4900000000052</v>
      </c>
      <c r="P91" s="8">
        <v>8540</v>
      </c>
    </row>
    <row r="92" spans="1:16" s="7" customFormat="1" ht="22.5" customHeight="1" x14ac:dyDescent="0.2">
      <c r="A92" s="16" t="s">
        <v>335</v>
      </c>
      <c r="B92" s="13" t="s">
        <v>13</v>
      </c>
      <c r="C92" s="15" t="s">
        <v>19</v>
      </c>
      <c r="D92" s="15" t="s">
        <v>115</v>
      </c>
      <c r="E92" s="13" t="s">
        <v>275</v>
      </c>
      <c r="F92" s="14">
        <v>774544</v>
      </c>
      <c r="G92" s="8">
        <v>1480</v>
      </c>
      <c r="H92" s="14">
        <f t="shared" si="17"/>
        <v>523.34054054054059</v>
      </c>
      <c r="I92" s="8">
        <v>780544.43999999983</v>
      </c>
      <c r="J92" s="8">
        <v>794127.69999999984</v>
      </c>
      <c r="K92" s="8">
        <v>1515</v>
      </c>
      <c r="L92" s="14">
        <f t="shared" si="7"/>
        <v>524.17669966996687</v>
      </c>
      <c r="M92" s="8">
        <f t="shared" si="20"/>
        <v>19583.699999999837</v>
      </c>
      <c r="N92" s="8"/>
      <c r="O92" s="8">
        <f t="shared" si="21"/>
        <v>19583.699999999837</v>
      </c>
      <c r="P92" s="8">
        <v>236</v>
      </c>
    </row>
    <row r="93" spans="1:16" s="7" customFormat="1" ht="22.5" customHeight="1" x14ac:dyDescent="0.2">
      <c r="A93" s="16" t="s">
        <v>336</v>
      </c>
      <c r="B93" s="13" t="s">
        <v>13</v>
      </c>
      <c r="C93" s="15" t="s">
        <v>20</v>
      </c>
      <c r="D93" s="15" t="s">
        <v>116</v>
      </c>
      <c r="E93" s="13" t="s">
        <v>275</v>
      </c>
      <c r="F93" s="14">
        <v>1767940</v>
      </c>
      <c r="G93" s="8">
        <v>16656</v>
      </c>
      <c r="H93" s="14">
        <f t="shared" si="17"/>
        <v>106.14433237271854</v>
      </c>
      <c r="I93" s="8">
        <v>1785858.3499999999</v>
      </c>
      <c r="J93" s="8">
        <v>1785858.35</v>
      </c>
      <c r="K93" s="8">
        <v>15782</v>
      </c>
      <c r="L93" s="14">
        <f t="shared" si="7"/>
        <v>113.15792358382969</v>
      </c>
      <c r="M93" s="8">
        <f t="shared" si="20"/>
        <v>17918.350000000093</v>
      </c>
      <c r="N93" s="8"/>
      <c r="O93" s="8">
        <f t="shared" si="21"/>
        <v>17918.350000000093</v>
      </c>
      <c r="P93" s="8">
        <v>23564</v>
      </c>
    </row>
    <row r="94" spans="1:16" s="7" customFormat="1" ht="22.5" customHeight="1" x14ac:dyDescent="0.2">
      <c r="A94" s="16" t="s">
        <v>337</v>
      </c>
      <c r="B94" s="13" t="s">
        <v>13</v>
      </c>
      <c r="C94" s="15" t="s">
        <v>22</v>
      </c>
      <c r="D94" s="15" t="s">
        <v>118</v>
      </c>
      <c r="E94" s="13" t="s">
        <v>275</v>
      </c>
      <c r="F94" s="14">
        <v>213314</v>
      </c>
      <c r="G94" s="8">
        <v>207102</v>
      </c>
      <c r="H94" s="14">
        <f t="shared" si="17"/>
        <v>1.0299948817490898</v>
      </c>
      <c r="I94" s="8">
        <v>219068.52</v>
      </c>
      <c r="J94" s="8">
        <v>219608.24</v>
      </c>
      <c r="K94" s="8">
        <v>205957</v>
      </c>
      <c r="L94" s="14">
        <f t="shared" si="7"/>
        <v>1.0662819909010133</v>
      </c>
      <c r="M94" s="8">
        <f t="shared" si="20"/>
        <v>6294.2399999999907</v>
      </c>
      <c r="N94" s="8"/>
      <c r="O94" s="8">
        <f t="shared" si="21"/>
        <v>6294.2399999999907</v>
      </c>
      <c r="P94" s="17">
        <v>0</v>
      </c>
    </row>
    <row r="95" spans="1:16" s="7" customFormat="1" ht="22.5" customHeight="1" x14ac:dyDescent="0.2">
      <c r="A95" s="16" t="s">
        <v>338</v>
      </c>
      <c r="B95" s="13" t="s">
        <v>13</v>
      </c>
      <c r="C95" s="15" t="s">
        <v>23</v>
      </c>
      <c r="D95" s="15" t="s">
        <v>119</v>
      </c>
      <c r="E95" s="13" t="s">
        <v>275</v>
      </c>
      <c r="F95" s="14">
        <v>285674</v>
      </c>
      <c r="G95" s="8">
        <v>2017</v>
      </c>
      <c r="H95" s="14">
        <f t="shared" si="17"/>
        <v>141.63311849281109</v>
      </c>
      <c r="I95" s="8">
        <v>304352.28999999992</v>
      </c>
      <c r="J95" s="8">
        <v>308355.77</v>
      </c>
      <c r="K95" s="8">
        <v>2094</v>
      </c>
      <c r="L95" s="14">
        <f t="shared" si="7"/>
        <v>147.25681470869151</v>
      </c>
      <c r="M95" s="8">
        <f t="shared" si="20"/>
        <v>22681.770000000019</v>
      </c>
      <c r="N95" s="8"/>
      <c r="O95" s="8">
        <f t="shared" si="21"/>
        <v>22681.770000000019</v>
      </c>
      <c r="P95" s="8">
        <v>580</v>
      </c>
    </row>
    <row r="96" spans="1:16" s="7" customFormat="1" ht="22.5" customHeight="1" x14ac:dyDescent="0.2">
      <c r="A96" s="16" t="s">
        <v>339</v>
      </c>
      <c r="B96" s="13" t="s">
        <v>13</v>
      </c>
      <c r="C96" s="15" t="s">
        <v>24</v>
      </c>
      <c r="D96" s="15" t="s">
        <v>120</v>
      </c>
      <c r="E96" s="13" t="s">
        <v>275</v>
      </c>
      <c r="F96" s="14">
        <v>603331</v>
      </c>
      <c r="G96" s="8">
        <v>3479</v>
      </c>
      <c r="H96" s="14">
        <f t="shared" si="17"/>
        <v>173.42081057775223</v>
      </c>
      <c r="I96" s="8">
        <v>665948.9</v>
      </c>
      <c r="J96" s="8">
        <v>665948.9</v>
      </c>
      <c r="K96" s="8">
        <v>3556</v>
      </c>
      <c r="L96" s="14">
        <f t="shared" si="7"/>
        <v>187.27471878515186</v>
      </c>
      <c r="M96" s="8">
        <f t="shared" si="20"/>
        <v>62617.900000000023</v>
      </c>
      <c r="N96" s="8"/>
      <c r="O96" s="8">
        <f t="shared" si="21"/>
        <v>62617.900000000023</v>
      </c>
      <c r="P96" s="17">
        <v>0</v>
      </c>
    </row>
    <row r="97" spans="1:16" s="7" customFormat="1" ht="19.5" customHeight="1" x14ac:dyDescent="0.2">
      <c r="A97" s="16" t="s">
        <v>340</v>
      </c>
      <c r="B97" s="13" t="s">
        <v>13</v>
      </c>
      <c r="C97" s="15" t="s">
        <v>25</v>
      </c>
      <c r="D97" s="15" t="s">
        <v>121</v>
      </c>
      <c r="E97" s="13" t="s">
        <v>275</v>
      </c>
      <c r="F97" s="14">
        <v>843080</v>
      </c>
      <c r="G97" s="8">
        <v>21867</v>
      </c>
      <c r="H97" s="14">
        <f t="shared" si="17"/>
        <v>38.554900077742715</v>
      </c>
      <c r="I97" s="8">
        <v>812528.2</v>
      </c>
      <c r="J97" s="8">
        <v>812528.2</v>
      </c>
      <c r="K97" s="8">
        <v>19218</v>
      </c>
      <c r="L97" s="14">
        <f t="shared" si="7"/>
        <v>42.279540014569669</v>
      </c>
      <c r="M97" s="8"/>
      <c r="N97" s="8">
        <f t="shared" ref="N97:N101" si="22">J97-F97</f>
        <v>-30551.800000000047</v>
      </c>
      <c r="O97" s="8">
        <f t="shared" si="21"/>
        <v>-30551.800000000047</v>
      </c>
      <c r="P97" s="8">
        <v>79496</v>
      </c>
    </row>
    <row r="98" spans="1:16" s="7" customFormat="1" ht="19.5" customHeight="1" x14ac:dyDescent="0.2">
      <c r="A98" s="16" t="s">
        <v>341</v>
      </c>
      <c r="B98" s="13" t="s">
        <v>13</v>
      </c>
      <c r="C98" s="15" t="s">
        <v>14</v>
      </c>
      <c r="D98" s="15" t="s">
        <v>110</v>
      </c>
      <c r="E98" s="13" t="s">
        <v>342</v>
      </c>
      <c r="F98" s="14">
        <v>9956998</v>
      </c>
      <c r="G98" s="8">
        <v>709851</v>
      </c>
      <c r="H98" s="14">
        <f t="shared" si="17"/>
        <v>14.026884515201077</v>
      </c>
      <c r="I98" s="8">
        <v>9967074.8699999992</v>
      </c>
      <c r="J98" s="8">
        <v>9970049.4199999999</v>
      </c>
      <c r="K98" s="8">
        <v>711154</v>
      </c>
      <c r="L98" s="14">
        <f t="shared" si="7"/>
        <v>14.019536443583247</v>
      </c>
      <c r="M98" s="8">
        <f t="shared" si="20"/>
        <v>13051.419999999925</v>
      </c>
      <c r="N98" s="8"/>
      <c r="O98" s="8">
        <f t="shared" si="21"/>
        <v>13051.419999999925</v>
      </c>
      <c r="P98" s="8">
        <v>93525</v>
      </c>
    </row>
    <row r="99" spans="1:16" s="7" customFormat="1" ht="26.25" customHeight="1" x14ac:dyDescent="0.2">
      <c r="A99" s="16" t="s">
        <v>343</v>
      </c>
      <c r="B99" s="13" t="s">
        <v>13</v>
      </c>
      <c r="C99" s="28" t="s">
        <v>15</v>
      </c>
      <c r="D99" s="15" t="s">
        <v>111</v>
      </c>
      <c r="E99" s="13" t="s">
        <v>342</v>
      </c>
      <c r="F99" s="14">
        <v>8921301</v>
      </c>
      <c r="G99" s="8">
        <v>523008</v>
      </c>
      <c r="H99" s="14">
        <f t="shared" si="17"/>
        <v>17.057675982011748</v>
      </c>
      <c r="I99" s="8">
        <v>9507909.0900000017</v>
      </c>
      <c r="J99" s="8">
        <v>9596090.3699999992</v>
      </c>
      <c r="K99" s="8">
        <v>565209</v>
      </c>
      <c r="L99" s="14">
        <f t="shared" si="7"/>
        <v>16.977950404186767</v>
      </c>
      <c r="M99" s="8">
        <f t="shared" si="20"/>
        <v>674789.36999999918</v>
      </c>
      <c r="N99" s="8"/>
      <c r="O99" s="8">
        <f t="shared" si="21"/>
        <v>674789.36999999918</v>
      </c>
      <c r="P99" s="8">
        <v>22832</v>
      </c>
    </row>
    <row r="100" spans="1:16" s="7" customFormat="1" ht="19.5" customHeight="1" x14ac:dyDescent="0.2">
      <c r="A100" s="16" t="s">
        <v>344</v>
      </c>
      <c r="B100" s="13" t="s">
        <v>13</v>
      </c>
      <c r="C100" s="15" t="s">
        <v>29</v>
      </c>
      <c r="D100" s="15" t="s">
        <v>123</v>
      </c>
      <c r="E100" s="13" t="s">
        <v>29</v>
      </c>
      <c r="F100" s="14">
        <v>3409</v>
      </c>
      <c r="G100" s="8">
        <v>96</v>
      </c>
      <c r="H100" s="14">
        <f t="shared" si="17"/>
        <v>35.510416666666664</v>
      </c>
      <c r="I100" s="8">
        <v>3199.69</v>
      </c>
      <c r="J100" s="8">
        <v>3199.69</v>
      </c>
      <c r="K100" s="8">
        <v>92</v>
      </c>
      <c r="L100" s="14">
        <f t="shared" si="7"/>
        <v>34.779239130434782</v>
      </c>
      <c r="M100" s="8"/>
      <c r="N100" s="8">
        <f t="shared" si="22"/>
        <v>-209.30999999999995</v>
      </c>
      <c r="O100" s="8">
        <f t="shared" si="21"/>
        <v>-209.30999999999995</v>
      </c>
      <c r="P100" s="8">
        <v>204</v>
      </c>
    </row>
    <row r="101" spans="1:16" s="7" customFormat="1" ht="19.5" customHeight="1" x14ac:dyDescent="0.2">
      <c r="A101" s="16" t="s">
        <v>396</v>
      </c>
      <c r="B101" s="13" t="s">
        <v>13</v>
      </c>
      <c r="C101" s="15" t="s">
        <v>394</v>
      </c>
      <c r="D101" s="15" t="s">
        <v>395</v>
      </c>
      <c r="E101" s="13"/>
      <c r="F101" s="14">
        <v>130735</v>
      </c>
      <c r="G101" s="8">
        <v>0</v>
      </c>
      <c r="H101" s="14"/>
      <c r="I101" s="8">
        <v>113441.01000000001</v>
      </c>
      <c r="J101" s="8">
        <v>113441.01000000001</v>
      </c>
      <c r="K101" s="8">
        <v>575</v>
      </c>
      <c r="L101" s="14">
        <f t="shared" si="7"/>
        <v>197.28871304347828</v>
      </c>
      <c r="M101" s="8"/>
      <c r="N101" s="8">
        <f t="shared" si="22"/>
        <v>-17293.989999999991</v>
      </c>
      <c r="O101" s="8">
        <f t="shared" si="21"/>
        <v>-17293.989999999991</v>
      </c>
      <c r="P101" s="8"/>
    </row>
    <row r="102" spans="1:16" s="7" customFormat="1" ht="29.25" customHeight="1" x14ac:dyDescent="0.2">
      <c r="A102" s="16" t="s">
        <v>415</v>
      </c>
      <c r="B102" s="13" t="s">
        <v>13</v>
      </c>
      <c r="C102" s="15" t="s">
        <v>414</v>
      </c>
      <c r="D102" s="15" t="s">
        <v>391</v>
      </c>
      <c r="E102" s="13"/>
      <c r="F102" s="14"/>
      <c r="G102" s="8"/>
      <c r="H102" s="14"/>
      <c r="I102" s="8"/>
      <c r="J102" s="8">
        <f>1606.55+4819.01</f>
        <v>6425.56</v>
      </c>
      <c r="K102" s="8"/>
      <c r="L102" s="14"/>
      <c r="M102" s="8"/>
      <c r="N102" s="8"/>
      <c r="O102" s="8"/>
      <c r="P102" s="8">
        <f>286</f>
        <v>286</v>
      </c>
    </row>
    <row r="103" spans="1:16" s="9" customFormat="1" ht="27" customHeight="1" x14ac:dyDescent="0.2">
      <c r="A103" s="42">
        <v>6</v>
      </c>
      <c r="B103" s="49" t="s">
        <v>345</v>
      </c>
      <c r="C103" s="49"/>
      <c r="D103" s="35" t="s">
        <v>45</v>
      </c>
      <c r="E103" s="35"/>
      <c r="F103" s="46">
        <f>SUM(F104:F142)</f>
        <v>59068470</v>
      </c>
      <c r="G103" s="47">
        <f>SUM(G104:G138)</f>
        <v>0</v>
      </c>
      <c r="H103" s="47"/>
      <c r="I103" s="46">
        <f>SUM(I104:I142)</f>
        <v>66923941.50999999</v>
      </c>
      <c r="J103" s="46">
        <f>SUM(J104:J142)</f>
        <v>66923941.50999999</v>
      </c>
      <c r="K103" s="47"/>
      <c r="L103" s="47"/>
      <c r="M103" s="47"/>
      <c r="N103" s="47"/>
      <c r="O103" s="47"/>
      <c r="P103" s="47">
        <f>SUM(P104:P142)</f>
        <v>1446795</v>
      </c>
    </row>
    <row r="104" spans="1:16" s="7" customFormat="1" ht="51" customHeight="1" x14ac:dyDescent="0.2">
      <c r="A104" s="16" t="s">
        <v>346</v>
      </c>
      <c r="B104" s="15" t="s">
        <v>345</v>
      </c>
      <c r="C104" s="13" t="s">
        <v>26</v>
      </c>
      <c r="D104" s="13" t="s">
        <v>122</v>
      </c>
      <c r="E104" s="13"/>
      <c r="F104" s="14">
        <v>911258</v>
      </c>
      <c r="G104" s="8"/>
      <c r="H104" s="14"/>
      <c r="I104" s="14">
        <v>834571.42999999993</v>
      </c>
      <c r="J104" s="14">
        <v>834571.42999999993</v>
      </c>
      <c r="K104" s="8"/>
      <c r="L104" s="14"/>
      <c r="M104" s="8"/>
      <c r="N104" s="8"/>
      <c r="O104" s="8"/>
      <c r="P104" s="14">
        <v>6416</v>
      </c>
    </row>
    <row r="105" spans="1:16" s="7" customFormat="1" ht="51" customHeight="1" x14ac:dyDescent="0.2">
      <c r="A105" s="16" t="s">
        <v>347</v>
      </c>
      <c r="B105" s="15" t="s">
        <v>345</v>
      </c>
      <c r="C105" s="13" t="s">
        <v>274</v>
      </c>
      <c r="D105" s="13" t="s">
        <v>82</v>
      </c>
      <c r="E105" s="13"/>
      <c r="F105" s="14">
        <v>11562846</v>
      </c>
      <c r="G105" s="8"/>
      <c r="H105" s="14"/>
      <c r="I105" s="14">
        <v>10614230.779999999</v>
      </c>
      <c r="J105" s="14">
        <v>10614230.779999999</v>
      </c>
      <c r="K105" s="8"/>
      <c r="L105" s="14"/>
      <c r="M105" s="8"/>
      <c r="N105" s="8"/>
      <c r="O105" s="8"/>
      <c r="P105" s="14">
        <v>9574</v>
      </c>
    </row>
    <row r="106" spans="1:16" s="7" customFormat="1" ht="51" customHeight="1" x14ac:dyDescent="0.2">
      <c r="A106" s="16" t="s">
        <v>348</v>
      </c>
      <c r="B106" s="15" t="s">
        <v>345</v>
      </c>
      <c r="C106" s="15" t="s">
        <v>21</v>
      </c>
      <c r="D106" s="15" t="s">
        <v>117</v>
      </c>
      <c r="E106" s="13"/>
      <c r="F106" s="14">
        <v>2897985</v>
      </c>
      <c r="G106" s="8"/>
      <c r="H106" s="14"/>
      <c r="I106" s="14">
        <v>2535461.77</v>
      </c>
      <c r="J106" s="14">
        <v>2535461.77</v>
      </c>
      <c r="K106" s="8"/>
      <c r="L106" s="14"/>
      <c r="M106" s="8"/>
      <c r="N106" s="8"/>
      <c r="O106" s="8"/>
      <c r="P106" s="14">
        <v>122</v>
      </c>
    </row>
    <row r="107" spans="1:16" s="7" customFormat="1" ht="51" customHeight="1" x14ac:dyDescent="0.2">
      <c r="A107" s="16" t="s">
        <v>349</v>
      </c>
      <c r="B107" s="15" t="s">
        <v>345</v>
      </c>
      <c r="C107" s="15" t="s">
        <v>39</v>
      </c>
      <c r="D107" s="15" t="s">
        <v>127</v>
      </c>
      <c r="E107" s="13"/>
      <c r="F107" s="14">
        <v>28324</v>
      </c>
      <c r="G107" s="8"/>
      <c r="H107" s="14"/>
      <c r="I107" s="14">
        <v>13971.16</v>
      </c>
      <c r="J107" s="14">
        <v>13971.16</v>
      </c>
      <c r="K107" s="8"/>
      <c r="L107" s="14"/>
      <c r="M107" s="8"/>
      <c r="N107" s="8"/>
      <c r="O107" s="8"/>
      <c r="P107" s="14">
        <v>400</v>
      </c>
    </row>
    <row r="108" spans="1:16" s="7" customFormat="1" ht="51" customHeight="1" x14ac:dyDescent="0.2">
      <c r="A108" s="16" t="s">
        <v>350</v>
      </c>
      <c r="B108" s="15" t="s">
        <v>345</v>
      </c>
      <c r="C108" s="15" t="s">
        <v>40</v>
      </c>
      <c r="D108" s="15" t="s">
        <v>128</v>
      </c>
      <c r="E108" s="13"/>
      <c r="F108" s="14">
        <v>74067</v>
      </c>
      <c r="G108" s="8"/>
      <c r="H108" s="14"/>
      <c r="I108" s="14">
        <v>104682.65000000001</v>
      </c>
      <c r="J108" s="14">
        <v>104682.65000000001</v>
      </c>
      <c r="K108" s="8"/>
      <c r="L108" s="14"/>
      <c r="M108" s="8"/>
      <c r="N108" s="8"/>
      <c r="O108" s="8"/>
      <c r="P108" s="14">
        <v>248</v>
      </c>
    </row>
    <row r="109" spans="1:16" s="7" customFormat="1" ht="51" customHeight="1" x14ac:dyDescent="0.2">
      <c r="A109" s="16" t="s">
        <v>351</v>
      </c>
      <c r="B109" s="15" t="s">
        <v>345</v>
      </c>
      <c r="C109" s="15" t="s">
        <v>38</v>
      </c>
      <c r="D109" s="15" t="s">
        <v>126</v>
      </c>
      <c r="E109" s="13"/>
      <c r="F109" s="14">
        <v>53528</v>
      </c>
      <c r="G109" s="8"/>
      <c r="H109" s="14"/>
      <c r="I109" s="14">
        <v>46852.53</v>
      </c>
      <c r="J109" s="14">
        <v>46852.53</v>
      </c>
      <c r="K109" s="8"/>
      <c r="L109" s="14"/>
      <c r="M109" s="8"/>
      <c r="N109" s="8"/>
      <c r="O109" s="8"/>
      <c r="P109" s="14">
        <v>4272</v>
      </c>
    </row>
    <row r="110" spans="1:16" s="7" customFormat="1" ht="51" customHeight="1" x14ac:dyDescent="0.2">
      <c r="A110" s="16" t="s">
        <v>352</v>
      </c>
      <c r="B110" s="15" t="s">
        <v>345</v>
      </c>
      <c r="C110" s="19" t="s">
        <v>28</v>
      </c>
      <c r="D110" s="15" t="s">
        <v>151</v>
      </c>
      <c r="E110" s="13"/>
      <c r="F110" s="14">
        <v>4760195</v>
      </c>
      <c r="G110" s="8"/>
      <c r="H110" s="14"/>
      <c r="I110" s="14">
        <v>4306006.0499999989</v>
      </c>
      <c r="J110" s="14">
        <v>4306006.0499999989</v>
      </c>
      <c r="K110" s="8"/>
      <c r="L110" s="14"/>
      <c r="M110" s="8"/>
      <c r="N110" s="8"/>
      <c r="O110" s="8"/>
      <c r="P110" s="14">
        <v>29821</v>
      </c>
    </row>
    <row r="111" spans="1:16" s="7" customFormat="1" ht="51" customHeight="1" x14ac:dyDescent="0.2">
      <c r="A111" s="16" t="s">
        <v>353</v>
      </c>
      <c r="B111" s="15" t="s">
        <v>345</v>
      </c>
      <c r="C111" s="15" t="s">
        <v>27</v>
      </c>
      <c r="D111" s="15" t="s">
        <v>150</v>
      </c>
      <c r="E111" s="13"/>
      <c r="F111" s="14">
        <v>2818495</v>
      </c>
      <c r="G111" s="8"/>
      <c r="H111" s="14"/>
      <c r="I111" s="14">
        <v>2378450.7799999993</v>
      </c>
      <c r="J111" s="14">
        <v>2378450.7799999993</v>
      </c>
      <c r="K111" s="8"/>
      <c r="L111" s="14"/>
      <c r="M111" s="8"/>
      <c r="N111" s="8"/>
      <c r="O111" s="8"/>
      <c r="P111" s="14">
        <v>12458</v>
      </c>
    </row>
    <row r="112" spans="1:16" s="7" customFormat="1" ht="51" customHeight="1" x14ac:dyDescent="0.2">
      <c r="A112" s="16" t="s">
        <v>355</v>
      </c>
      <c r="B112" s="15" t="s">
        <v>345</v>
      </c>
      <c r="C112" s="28" t="s">
        <v>392</v>
      </c>
      <c r="D112" s="15" t="s">
        <v>393</v>
      </c>
      <c r="E112" s="13"/>
      <c r="F112" s="14"/>
      <c r="G112" s="8"/>
      <c r="H112" s="14"/>
      <c r="I112" s="14">
        <v>15667.61</v>
      </c>
      <c r="J112" s="14">
        <f t="shared" ref="J112" si="23">I112</f>
        <v>15667.61</v>
      </c>
      <c r="K112" s="8"/>
      <c r="L112" s="14"/>
      <c r="M112" s="8"/>
      <c r="N112" s="8"/>
      <c r="O112" s="8"/>
      <c r="P112" s="14">
        <v>2137</v>
      </c>
    </row>
    <row r="113" spans="1:16" s="7" customFormat="1" ht="48" customHeight="1" x14ac:dyDescent="0.2">
      <c r="A113" s="16" t="s">
        <v>357</v>
      </c>
      <c r="B113" s="15" t="s">
        <v>345</v>
      </c>
      <c r="C113" s="15" t="s">
        <v>354</v>
      </c>
      <c r="D113" s="15" t="s">
        <v>152</v>
      </c>
      <c r="E113" s="13"/>
      <c r="F113" s="14">
        <v>5513075</v>
      </c>
      <c r="G113" s="8"/>
      <c r="H113" s="14"/>
      <c r="I113" s="14">
        <v>5297481.7600000007</v>
      </c>
      <c r="J113" s="14">
        <v>5297481.7600000007</v>
      </c>
      <c r="K113" s="8"/>
      <c r="L113" s="14"/>
      <c r="M113" s="8"/>
      <c r="N113" s="8"/>
      <c r="O113" s="8"/>
      <c r="P113" s="14">
        <v>59392</v>
      </c>
    </row>
    <row r="114" spans="1:16" s="7" customFormat="1" ht="48" customHeight="1" x14ac:dyDescent="0.2">
      <c r="A114" s="16" t="s">
        <v>420</v>
      </c>
      <c r="B114" s="15" t="s">
        <v>345</v>
      </c>
      <c r="C114" s="15" t="s">
        <v>356</v>
      </c>
      <c r="D114" s="13" t="s">
        <v>149</v>
      </c>
      <c r="E114" s="13"/>
      <c r="F114" s="14">
        <v>1632</v>
      </c>
      <c r="G114" s="8"/>
      <c r="H114" s="14"/>
      <c r="I114" s="14">
        <v>1434.7500000000002</v>
      </c>
      <c r="J114" s="14">
        <v>1434.7500000000002</v>
      </c>
      <c r="K114" s="8"/>
      <c r="L114" s="14"/>
      <c r="M114" s="8"/>
      <c r="N114" s="8"/>
      <c r="O114" s="8"/>
      <c r="P114" s="14">
        <v>96</v>
      </c>
    </row>
    <row r="115" spans="1:16" s="7" customFormat="1" ht="48" customHeight="1" x14ac:dyDescent="0.2">
      <c r="A115" s="16" t="s">
        <v>421</v>
      </c>
      <c r="B115" s="15" t="s">
        <v>345</v>
      </c>
      <c r="C115" s="15" t="s">
        <v>358</v>
      </c>
      <c r="D115" s="15" t="s">
        <v>148</v>
      </c>
      <c r="E115" s="13"/>
      <c r="F115" s="14">
        <v>2787169</v>
      </c>
      <c r="G115" s="8"/>
      <c r="H115" s="14"/>
      <c r="I115" s="14">
        <v>4179681.3199999994</v>
      </c>
      <c r="J115" s="14">
        <v>4179681.3199999994</v>
      </c>
      <c r="K115" s="8"/>
      <c r="L115" s="14"/>
      <c r="M115" s="8"/>
      <c r="N115" s="8"/>
      <c r="O115" s="8"/>
      <c r="P115" s="14">
        <v>0</v>
      </c>
    </row>
    <row r="116" spans="1:16" s="7" customFormat="1" ht="48" customHeight="1" x14ac:dyDescent="0.2">
      <c r="A116" s="16" t="s">
        <v>359</v>
      </c>
      <c r="B116" s="15" t="s">
        <v>345</v>
      </c>
      <c r="C116" s="15" t="s">
        <v>360</v>
      </c>
      <c r="D116" s="15" t="s">
        <v>154</v>
      </c>
      <c r="E116" s="13"/>
      <c r="F116" s="14"/>
      <c r="G116" s="8"/>
      <c r="H116" s="14"/>
      <c r="I116" s="14">
        <v>940148.94</v>
      </c>
      <c r="J116" s="14">
        <v>940148.94</v>
      </c>
      <c r="K116" s="8"/>
      <c r="L116" s="14"/>
      <c r="M116" s="8"/>
      <c r="N116" s="8"/>
      <c r="O116" s="8"/>
      <c r="P116" s="14"/>
    </row>
    <row r="117" spans="1:16" s="7" customFormat="1" ht="48" customHeight="1" x14ac:dyDescent="0.2">
      <c r="A117" s="16" t="s">
        <v>422</v>
      </c>
      <c r="B117" s="15" t="s">
        <v>345</v>
      </c>
      <c r="C117" s="15" t="s">
        <v>35</v>
      </c>
      <c r="D117" s="15" t="s">
        <v>159</v>
      </c>
      <c r="E117" s="13"/>
      <c r="F117" s="14"/>
      <c r="G117" s="8"/>
      <c r="H117" s="14"/>
      <c r="I117" s="14">
        <v>74708.809999999983</v>
      </c>
      <c r="J117" s="14">
        <v>74708.809999999983</v>
      </c>
      <c r="K117" s="8"/>
      <c r="L117" s="14"/>
      <c r="M117" s="8"/>
      <c r="N117" s="8"/>
      <c r="O117" s="8"/>
      <c r="P117" s="14"/>
    </row>
    <row r="118" spans="1:16" s="7" customFormat="1" ht="47.25" customHeight="1" x14ac:dyDescent="0.2">
      <c r="A118" s="16" t="s">
        <v>423</v>
      </c>
      <c r="B118" s="15" t="s">
        <v>345</v>
      </c>
      <c r="C118" s="15" t="s">
        <v>363</v>
      </c>
      <c r="D118" s="15" t="s">
        <v>153</v>
      </c>
      <c r="E118" s="13"/>
      <c r="F118" s="14"/>
      <c r="G118" s="8"/>
      <c r="H118" s="14"/>
      <c r="I118" s="14">
        <v>49383.54</v>
      </c>
      <c r="J118" s="14">
        <v>49383.54</v>
      </c>
      <c r="K118" s="8"/>
      <c r="L118" s="14"/>
      <c r="M118" s="8"/>
      <c r="N118" s="8"/>
      <c r="O118" s="8"/>
      <c r="P118" s="14">
        <v>0</v>
      </c>
    </row>
    <row r="119" spans="1:16" s="7" customFormat="1" ht="47.25" customHeight="1" x14ac:dyDescent="0.2">
      <c r="A119" s="16" t="s">
        <v>424</v>
      </c>
      <c r="B119" s="15" t="s">
        <v>345</v>
      </c>
      <c r="C119" s="15" t="s">
        <v>30</v>
      </c>
      <c r="D119" s="15" t="s">
        <v>124</v>
      </c>
      <c r="E119" s="13"/>
      <c r="F119" s="14">
        <v>421780</v>
      </c>
      <c r="G119" s="8"/>
      <c r="H119" s="14"/>
      <c r="I119" s="14">
        <v>874421.79000000015</v>
      </c>
      <c r="J119" s="14">
        <v>874421.79000000015</v>
      </c>
      <c r="K119" s="8"/>
      <c r="L119" s="14"/>
      <c r="M119" s="8"/>
      <c r="N119" s="8"/>
      <c r="O119" s="8"/>
      <c r="P119" s="14">
        <v>0</v>
      </c>
    </row>
    <row r="120" spans="1:16" s="7" customFormat="1" ht="47.25" customHeight="1" x14ac:dyDescent="0.2">
      <c r="A120" s="16" t="s">
        <v>361</v>
      </c>
      <c r="B120" s="15" t="s">
        <v>345</v>
      </c>
      <c r="C120" s="15" t="s">
        <v>31</v>
      </c>
      <c r="D120" s="15" t="s">
        <v>156</v>
      </c>
      <c r="E120" s="13"/>
      <c r="F120" s="14"/>
      <c r="G120" s="8"/>
      <c r="H120" s="14"/>
      <c r="I120" s="14">
        <v>3820.0800000000004</v>
      </c>
      <c r="J120" s="14">
        <v>3820.0800000000004</v>
      </c>
      <c r="K120" s="8"/>
      <c r="L120" s="14"/>
      <c r="M120" s="8"/>
      <c r="N120" s="8"/>
      <c r="O120" s="8"/>
      <c r="P120" s="14"/>
    </row>
    <row r="121" spans="1:16" s="7" customFormat="1" ht="47.25" customHeight="1" x14ac:dyDescent="0.2">
      <c r="A121" s="16" t="s">
        <v>362</v>
      </c>
      <c r="B121" s="15" t="s">
        <v>345</v>
      </c>
      <c r="C121" s="28" t="s">
        <v>32</v>
      </c>
      <c r="D121" s="15" t="s">
        <v>155</v>
      </c>
      <c r="E121" s="13"/>
      <c r="F121" s="14"/>
      <c r="G121" s="8"/>
      <c r="H121" s="14"/>
      <c r="I121" s="14">
        <v>37175.380000000005</v>
      </c>
      <c r="J121" s="14">
        <v>37175.380000000005</v>
      </c>
      <c r="K121" s="8"/>
      <c r="L121" s="14"/>
      <c r="M121" s="8"/>
      <c r="N121" s="8"/>
      <c r="O121" s="8"/>
      <c r="P121" s="14">
        <v>16</v>
      </c>
    </row>
    <row r="122" spans="1:16" s="7" customFormat="1" ht="47.25" customHeight="1" x14ac:dyDescent="0.2">
      <c r="A122" s="16" t="s">
        <v>364</v>
      </c>
      <c r="B122" s="15" t="s">
        <v>345</v>
      </c>
      <c r="C122" s="28" t="s">
        <v>33</v>
      </c>
      <c r="D122" s="15" t="s">
        <v>157</v>
      </c>
      <c r="E122" s="13"/>
      <c r="F122" s="14"/>
      <c r="G122" s="8"/>
      <c r="H122" s="14"/>
      <c r="I122" s="14">
        <v>74357.839999999982</v>
      </c>
      <c r="J122" s="14">
        <v>74357.839999999982</v>
      </c>
      <c r="K122" s="8"/>
      <c r="L122" s="14"/>
      <c r="M122" s="8"/>
      <c r="N122" s="8"/>
      <c r="O122" s="8"/>
      <c r="P122" s="14">
        <v>3269</v>
      </c>
    </row>
    <row r="123" spans="1:16" s="7" customFormat="1" ht="47.25" customHeight="1" x14ac:dyDescent="0.2">
      <c r="A123" s="16" t="s">
        <v>365</v>
      </c>
      <c r="B123" s="15" t="s">
        <v>345</v>
      </c>
      <c r="C123" s="15" t="s">
        <v>34</v>
      </c>
      <c r="D123" s="15" t="s">
        <v>158</v>
      </c>
      <c r="E123" s="13"/>
      <c r="F123" s="14"/>
      <c r="G123" s="8"/>
      <c r="H123" s="14"/>
      <c r="I123" s="14">
        <v>2488.16</v>
      </c>
      <c r="J123" s="14">
        <v>2488.16</v>
      </c>
      <c r="K123" s="8"/>
      <c r="L123" s="14"/>
      <c r="M123" s="8"/>
      <c r="N123" s="8"/>
      <c r="O123" s="8"/>
      <c r="P123" s="14">
        <v>182</v>
      </c>
    </row>
    <row r="124" spans="1:16" s="7" customFormat="1" ht="47.25" customHeight="1" x14ac:dyDescent="0.2">
      <c r="A124" s="16" t="s">
        <v>366</v>
      </c>
      <c r="B124" s="15" t="s">
        <v>345</v>
      </c>
      <c r="C124" s="15" t="s">
        <v>369</v>
      </c>
      <c r="D124" s="15" t="s">
        <v>125</v>
      </c>
      <c r="E124" s="13"/>
      <c r="F124" s="14">
        <v>84038</v>
      </c>
      <c r="G124" s="8"/>
      <c r="H124" s="14"/>
      <c r="I124" s="14">
        <v>110902.47000000002</v>
      </c>
      <c r="J124" s="14">
        <v>110902.47000000002</v>
      </c>
      <c r="K124" s="8"/>
      <c r="L124" s="14"/>
      <c r="M124" s="8"/>
      <c r="N124" s="8"/>
      <c r="O124" s="8"/>
      <c r="P124" s="14">
        <v>196</v>
      </c>
    </row>
    <row r="125" spans="1:16" s="7" customFormat="1" ht="47.25" customHeight="1" x14ac:dyDescent="0.2">
      <c r="A125" s="16" t="s">
        <v>367</v>
      </c>
      <c r="B125" s="15" t="s">
        <v>345</v>
      </c>
      <c r="C125" s="15" t="s">
        <v>413</v>
      </c>
      <c r="D125" s="15" t="s">
        <v>412</v>
      </c>
      <c r="E125" s="13"/>
      <c r="F125" s="14">
        <v>4074</v>
      </c>
      <c r="G125" s="8"/>
      <c r="H125" s="14"/>
      <c r="I125" s="14"/>
      <c r="J125" s="14"/>
      <c r="K125" s="8"/>
      <c r="L125" s="14"/>
      <c r="M125" s="8"/>
      <c r="N125" s="8"/>
      <c r="O125" s="8"/>
      <c r="P125" s="14"/>
    </row>
    <row r="126" spans="1:16" s="7" customFormat="1" ht="51.75" customHeight="1" x14ac:dyDescent="0.2">
      <c r="A126" s="16" t="s">
        <v>368</v>
      </c>
      <c r="B126" s="15" t="s">
        <v>345</v>
      </c>
      <c r="C126" s="15" t="s">
        <v>407</v>
      </c>
      <c r="D126" s="15" t="s">
        <v>408</v>
      </c>
      <c r="E126" s="13"/>
      <c r="F126" s="14">
        <v>39612</v>
      </c>
      <c r="G126" s="8"/>
      <c r="H126" s="14"/>
      <c r="I126" s="14">
        <v>63556.000000000015</v>
      </c>
      <c r="J126" s="14">
        <v>63556.000000000015</v>
      </c>
      <c r="K126" s="8"/>
      <c r="L126" s="14"/>
      <c r="M126" s="8"/>
      <c r="N126" s="8"/>
      <c r="O126" s="8"/>
      <c r="P126" s="14">
        <v>0</v>
      </c>
    </row>
    <row r="127" spans="1:16" s="7" customFormat="1" ht="51.75" customHeight="1" x14ac:dyDescent="0.2">
      <c r="A127" s="16" t="s">
        <v>370</v>
      </c>
      <c r="B127" s="15" t="s">
        <v>345</v>
      </c>
      <c r="C127" s="15" t="s">
        <v>42</v>
      </c>
      <c r="D127" s="15" t="s">
        <v>166</v>
      </c>
      <c r="E127" s="13"/>
      <c r="F127" s="14">
        <v>256674</v>
      </c>
      <c r="G127" s="8"/>
      <c r="H127" s="14"/>
      <c r="I127" s="8">
        <v>198240</v>
      </c>
      <c r="J127" s="14">
        <v>198240</v>
      </c>
      <c r="K127" s="8"/>
      <c r="L127" s="14"/>
      <c r="M127" s="8"/>
      <c r="N127" s="8"/>
      <c r="O127" s="8"/>
      <c r="P127" s="14">
        <v>0</v>
      </c>
    </row>
    <row r="128" spans="1:16" s="7" customFormat="1" ht="51.75" customHeight="1" x14ac:dyDescent="0.2">
      <c r="A128" s="16" t="s">
        <v>411</v>
      </c>
      <c r="B128" s="15" t="s">
        <v>345</v>
      </c>
      <c r="C128" s="15" t="s">
        <v>373</v>
      </c>
      <c r="D128" s="15" t="s">
        <v>147</v>
      </c>
      <c r="E128" s="13"/>
      <c r="F128" s="14">
        <v>12972283</v>
      </c>
      <c r="G128" s="8"/>
      <c r="H128" s="14"/>
      <c r="I128" s="14">
        <v>14034313.479999999</v>
      </c>
      <c r="J128" s="14">
        <v>14034313.479999999</v>
      </c>
      <c r="K128" s="8"/>
      <c r="L128" s="14"/>
      <c r="M128" s="8"/>
      <c r="N128" s="8"/>
      <c r="O128" s="8"/>
      <c r="P128" s="14">
        <v>494060</v>
      </c>
    </row>
    <row r="129" spans="1:16" s="7" customFormat="1" ht="51.75" customHeight="1" x14ac:dyDescent="0.2">
      <c r="A129" s="16" t="s">
        <v>371</v>
      </c>
      <c r="B129" s="15" t="s">
        <v>345</v>
      </c>
      <c r="C129" s="13" t="s">
        <v>194</v>
      </c>
      <c r="D129" s="13" t="s">
        <v>131</v>
      </c>
      <c r="E129" s="13"/>
      <c r="F129" s="14">
        <v>2567639</v>
      </c>
      <c r="G129" s="8"/>
      <c r="H129" s="14"/>
      <c r="I129" s="14">
        <v>3110261.1299999994</v>
      </c>
      <c r="J129" s="14">
        <v>3110261.1299999994</v>
      </c>
      <c r="K129" s="8"/>
      <c r="L129" s="14"/>
      <c r="M129" s="8"/>
      <c r="N129" s="8"/>
      <c r="O129" s="8"/>
      <c r="P129" s="14">
        <v>185945</v>
      </c>
    </row>
    <row r="130" spans="1:16" s="7" customFormat="1" ht="51.75" customHeight="1" x14ac:dyDescent="0.2">
      <c r="A130" s="16" t="s">
        <v>372</v>
      </c>
      <c r="B130" s="15" t="s">
        <v>345</v>
      </c>
      <c r="C130" s="28" t="s">
        <v>41</v>
      </c>
      <c r="D130" s="15" t="s">
        <v>164</v>
      </c>
      <c r="E130" s="13"/>
      <c r="F130" s="14">
        <v>9956718</v>
      </c>
      <c r="G130" s="8"/>
      <c r="H130" s="14"/>
      <c r="I130" s="14">
        <v>14380847.199999999</v>
      </c>
      <c r="J130" s="14">
        <v>14380847.199999999</v>
      </c>
      <c r="K130" s="8"/>
      <c r="L130" s="14"/>
      <c r="M130" s="8"/>
      <c r="N130" s="8"/>
      <c r="O130" s="8"/>
      <c r="P130" s="14">
        <v>535849</v>
      </c>
    </row>
    <row r="131" spans="1:16" s="7" customFormat="1" ht="51.75" customHeight="1" x14ac:dyDescent="0.2">
      <c r="A131" s="16" t="s">
        <v>374</v>
      </c>
      <c r="B131" s="15" t="s">
        <v>345</v>
      </c>
      <c r="C131" s="28" t="s">
        <v>37</v>
      </c>
      <c r="D131" s="15" t="s">
        <v>163</v>
      </c>
      <c r="E131" s="13"/>
      <c r="F131" s="14"/>
      <c r="G131" s="8"/>
      <c r="H131" s="14"/>
      <c r="I131" s="14">
        <v>13231.480000000001</v>
      </c>
      <c r="J131" s="14">
        <v>13231.480000000001</v>
      </c>
      <c r="K131" s="8"/>
      <c r="L131" s="14"/>
      <c r="M131" s="8"/>
      <c r="N131" s="8"/>
      <c r="O131" s="8"/>
      <c r="P131" s="14">
        <v>0</v>
      </c>
    </row>
    <row r="132" spans="1:16" s="7" customFormat="1" ht="51.75" customHeight="1" x14ac:dyDescent="0.2">
      <c r="A132" s="16" t="s">
        <v>375</v>
      </c>
      <c r="B132" s="19" t="s">
        <v>345</v>
      </c>
      <c r="C132" s="27" t="s">
        <v>377</v>
      </c>
      <c r="D132" s="19" t="s">
        <v>160</v>
      </c>
      <c r="E132" s="13"/>
      <c r="F132" s="14"/>
      <c r="G132" s="8"/>
      <c r="H132" s="14"/>
      <c r="I132" s="14">
        <v>438938.90999999974</v>
      </c>
      <c r="J132" s="14">
        <v>438938.90999999974</v>
      </c>
      <c r="K132" s="8"/>
      <c r="L132" s="14"/>
      <c r="M132" s="8"/>
      <c r="N132" s="8"/>
      <c r="O132" s="8"/>
      <c r="P132" s="14">
        <v>46303</v>
      </c>
    </row>
    <row r="133" spans="1:16" s="7" customFormat="1" ht="51.75" customHeight="1" x14ac:dyDescent="0.2">
      <c r="A133" s="16" t="s">
        <v>425</v>
      </c>
      <c r="B133" s="19" t="s">
        <v>345</v>
      </c>
      <c r="C133" s="27" t="s">
        <v>36</v>
      </c>
      <c r="D133" s="19" t="s">
        <v>162</v>
      </c>
      <c r="E133" s="13"/>
      <c r="F133" s="14"/>
      <c r="G133" s="8"/>
      <c r="H133" s="14"/>
      <c r="I133" s="14">
        <v>155864.21000000005</v>
      </c>
      <c r="J133" s="14">
        <v>155864.21000000005</v>
      </c>
      <c r="K133" s="8"/>
      <c r="L133" s="14"/>
      <c r="M133" s="8"/>
      <c r="N133" s="8"/>
      <c r="O133" s="8"/>
      <c r="P133" s="14">
        <v>0</v>
      </c>
    </row>
    <row r="134" spans="1:16" s="7" customFormat="1" ht="51.75" customHeight="1" x14ac:dyDescent="0.2">
      <c r="A134" s="16" t="s">
        <v>376</v>
      </c>
      <c r="B134" s="19" t="s">
        <v>345</v>
      </c>
      <c r="C134" s="27" t="s">
        <v>380</v>
      </c>
      <c r="D134" s="19" t="s">
        <v>165</v>
      </c>
      <c r="E134" s="13"/>
      <c r="F134" s="14"/>
      <c r="G134" s="8"/>
      <c r="H134" s="14"/>
      <c r="I134" s="14">
        <v>302105.63000000006</v>
      </c>
      <c r="J134" s="14">
        <v>302105.63000000006</v>
      </c>
      <c r="K134" s="8"/>
      <c r="L134" s="14"/>
      <c r="M134" s="8"/>
      <c r="N134" s="8"/>
      <c r="O134" s="8"/>
      <c r="P134" s="14">
        <v>17652</v>
      </c>
    </row>
    <row r="135" spans="1:16" s="7" customFormat="1" ht="51.75" customHeight="1" x14ac:dyDescent="0.2">
      <c r="A135" s="16" t="s">
        <v>378</v>
      </c>
      <c r="B135" s="19" t="s">
        <v>345</v>
      </c>
      <c r="C135" s="19" t="s">
        <v>382</v>
      </c>
      <c r="D135" s="19" t="s">
        <v>161</v>
      </c>
      <c r="E135" s="13"/>
      <c r="F135" s="14"/>
      <c r="G135" s="8"/>
      <c r="H135" s="14"/>
      <c r="I135" s="14">
        <v>434209.96999999986</v>
      </c>
      <c r="J135" s="14">
        <v>434209.96999999986</v>
      </c>
      <c r="K135" s="8"/>
      <c r="L135" s="14"/>
      <c r="M135" s="8"/>
      <c r="N135" s="8"/>
      <c r="O135" s="8"/>
      <c r="P135" s="14">
        <v>29673</v>
      </c>
    </row>
    <row r="136" spans="1:16" s="7" customFormat="1" ht="51" customHeight="1" x14ac:dyDescent="0.2">
      <c r="A136" s="16" t="s">
        <v>379</v>
      </c>
      <c r="B136" s="19" t="s">
        <v>345</v>
      </c>
      <c r="C136" s="19" t="s">
        <v>384</v>
      </c>
      <c r="D136" s="19" t="s">
        <v>385</v>
      </c>
      <c r="E136" s="13"/>
      <c r="F136" s="14">
        <v>155</v>
      </c>
      <c r="G136" s="8"/>
      <c r="H136" s="14"/>
      <c r="I136" s="14">
        <v>460.34999999999997</v>
      </c>
      <c r="J136" s="14">
        <v>460.34999999999997</v>
      </c>
      <c r="K136" s="8"/>
      <c r="L136" s="14"/>
      <c r="M136" s="8"/>
      <c r="N136" s="8"/>
      <c r="O136" s="8"/>
      <c r="P136" s="14"/>
    </row>
    <row r="137" spans="1:16" s="7" customFormat="1" ht="51" customHeight="1" x14ac:dyDescent="0.2">
      <c r="A137" s="16" t="s">
        <v>381</v>
      </c>
      <c r="B137" s="19" t="s">
        <v>345</v>
      </c>
      <c r="C137" s="19" t="s">
        <v>43</v>
      </c>
      <c r="D137" s="19" t="s">
        <v>167</v>
      </c>
      <c r="E137" s="13"/>
      <c r="F137" s="14"/>
      <c r="G137" s="8"/>
      <c r="H137" s="14"/>
      <c r="I137" s="14">
        <v>37260.010000000009</v>
      </c>
      <c r="J137" s="14">
        <v>37260.010000000009</v>
      </c>
      <c r="K137" s="8"/>
      <c r="L137" s="14"/>
      <c r="M137" s="8"/>
      <c r="N137" s="8"/>
      <c r="O137" s="8"/>
      <c r="P137" s="14">
        <v>472</v>
      </c>
    </row>
    <row r="138" spans="1:16" s="7" customFormat="1" ht="51" customHeight="1" x14ac:dyDescent="0.2">
      <c r="A138" s="16" t="s">
        <v>383</v>
      </c>
      <c r="B138" s="19" t="s">
        <v>345</v>
      </c>
      <c r="C138" s="19" t="s">
        <v>388</v>
      </c>
      <c r="D138" s="19" t="s">
        <v>389</v>
      </c>
      <c r="E138" s="13"/>
      <c r="F138" s="14">
        <v>618074</v>
      </c>
      <c r="G138" s="8"/>
      <c r="H138" s="14"/>
      <c r="I138" s="14">
        <v>1059968.2999999998</v>
      </c>
      <c r="J138" s="14">
        <v>1059968.2999999998</v>
      </c>
      <c r="K138" s="8"/>
      <c r="L138" s="14"/>
      <c r="M138" s="8"/>
      <c r="N138" s="8"/>
      <c r="O138" s="8"/>
      <c r="P138" s="14">
        <v>332</v>
      </c>
    </row>
    <row r="139" spans="1:16" s="7" customFormat="1" ht="51" customHeight="1" x14ac:dyDescent="0.2">
      <c r="A139" s="16" t="s">
        <v>386</v>
      </c>
      <c r="B139" s="19" t="s">
        <v>345</v>
      </c>
      <c r="C139" s="19" t="s">
        <v>398</v>
      </c>
      <c r="D139" s="19" t="s">
        <v>397</v>
      </c>
      <c r="E139" s="13"/>
      <c r="F139" s="14">
        <v>471764</v>
      </c>
      <c r="G139" s="8"/>
      <c r="H139" s="14"/>
      <c r="I139" s="14">
        <v>44611.729999999981</v>
      </c>
      <c r="J139" s="14">
        <v>44611.729999999981</v>
      </c>
      <c r="K139" s="8"/>
      <c r="L139" s="14"/>
      <c r="M139" s="8"/>
      <c r="N139" s="8"/>
      <c r="O139" s="8"/>
      <c r="P139" s="14">
        <v>7848</v>
      </c>
    </row>
    <row r="140" spans="1:16" s="7" customFormat="1" ht="51" customHeight="1" x14ac:dyDescent="0.2">
      <c r="A140" s="16" t="s">
        <v>387</v>
      </c>
      <c r="B140" s="19" t="s">
        <v>345</v>
      </c>
      <c r="C140" s="19" t="s">
        <v>404</v>
      </c>
      <c r="D140" s="19" t="s">
        <v>403</v>
      </c>
      <c r="E140" s="13"/>
      <c r="F140" s="14">
        <v>75504</v>
      </c>
      <c r="G140" s="8"/>
      <c r="H140" s="14"/>
      <c r="I140" s="14">
        <v>56883.060000000005</v>
      </c>
      <c r="J140" s="14">
        <v>56883.060000000005</v>
      </c>
      <c r="K140" s="8"/>
      <c r="L140" s="14"/>
      <c r="M140" s="8"/>
      <c r="N140" s="8"/>
      <c r="O140" s="8"/>
      <c r="P140" s="14">
        <v>20</v>
      </c>
    </row>
    <row r="141" spans="1:16" s="7" customFormat="1" ht="51" customHeight="1" x14ac:dyDescent="0.2">
      <c r="A141" s="16" t="s">
        <v>390</v>
      </c>
      <c r="B141" s="19" t="s">
        <v>345</v>
      </c>
      <c r="C141" s="19" t="s">
        <v>400</v>
      </c>
      <c r="D141" s="19" t="s">
        <v>399</v>
      </c>
      <c r="E141" s="13"/>
      <c r="F141" s="14">
        <v>43520</v>
      </c>
      <c r="G141" s="8"/>
      <c r="H141" s="14"/>
      <c r="I141" s="14">
        <v>73036.990000000005</v>
      </c>
      <c r="J141" s="14">
        <v>73036.990000000005</v>
      </c>
      <c r="K141" s="8"/>
      <c r="L141" s="14"/>
      <c r="M141" s="8"/>
      <c r="N141" s="8"/>
      <c r="O141" s="8"/>
      <c r="P141" s="14">
        <v>0</v>
      </c>
    </row>
    <row r="142" spans="1:16" s="7" customFormat="1" ht="51" customHeight="1" x14ac:dyDescent="0.2">
      <c r="A142" s="16" t="s">
        <v>426</v>
      </c>
      <c r="B142" s="19" t="s">
        <v>345</v>
      </c>
      <c r="C142" s="19" t="s">
        <v>402</v>
      </c>
      <c r="D142" s="19" t="s">
        <v>401</v>
      </c>
      <c r="E142" s="13"/>
      <c r="F142" s="14">
        <f>164914-16853</f>
        <v>148061</v>
      </c>
      <c r="G142" s="8"/>
      <c r="H142" s="14"/>
      <c r="I142" s="14">
        <v>24253.460000000003</v>
      </c>
      <c r="J142" s="14">
        <v>24253.460000000003</v>
      </c>
      <c r="K142" s="8"/>
      <c r="L142" s="14"/>
      <c r="M142" s="8"/>
      <c r="N142" s="8"/>
      <c r="O142" s="8"/>
      <c r="P142" s="14">
        <v>42</v>
      </c>
    </row>
    <row r="143" spans="1:16" x14ac:dyDescent="0.2">
      <c r="J143" s="4"/>
      <c r="P143" s="4"/>
    </row>
    <row r="144" spans="1:16" x14ac:dyDescent="0.2">
      <c r="J144" s="4"/>
      <c r="L144" s="4"/>
      <c r="M144" s="4"/>
      <c r="N144" s="4"/>
      <c r="O144" s="4"/>
      <c r="P144" s="4"/>
    </row>
    <row r="145" spans="1:16" x14ac:dyDescent="0.2">
      <c r="J145" s="4"/>
      <c r="L145" s="4"/>
      <c r="M145" s="4"/>
      <c r="N145" s="4"/>
      <c r="O145" s="4"/>
      <c r="P145" s="4"/>
    </row>
    <row r="146" spans="1:16" x14ac:dyDescent="0.2">
      <c r="J146" s="4"/>
      <c r="P146" s="4"/>
    </row>
    <row r="147" spans="1:16" x14ac:dyDescent="0.2">
      <c r="I147" s="3"/>
      <c r="K147" s="3"/>
      <c r="L147" s="3"/>
    </row>
    <row r="148" spans="1:16" x14ac:dyDescent="0.2">
      <c r="I148" s="3"/>
      <c r="K148" s="3"/>
      <c r="L148" s="3"/>
    </row>
    <row r="149" spans="1:16" x14ac:dyDescent="0.2">
      <c r="I149" s="3"/>
      <c r="K149" s="3"/>
      <c r="L149" s="3"/>
    </row>
    <row r="150" spans="1:16" s="3" customFormat="1" x14ac:dyDescent="0.2">
      <c r="A150" s="2"/>
      <c r="B150" s="2"/>
      <c r="C150" s="10"/>
      <c r="D150" s="10"/>
      <c r="E150" s="10"/>
      <c r="G150" s="4"/>
      <c r="H150" s="12"/>
    </row>
    <row r="151" spans="1:16" s="3" customFormat="1" x14ac:dyDescent="0.2">
      <c r="A151" s="2"/>
      <c r="B151" s="2"/>
      <c r="C151" s="10"/>
      <c r="D151" s="10"/>
      <c r="E151" s="10"/>
      <c r="G151" s="4"/>
      <c r="H151" s="12"/>
    </row>
  </sheetData>
  <mergeCells count="4">
    <mergeCell ref="A1:P1"/>
    <mergeCell ref="B4:C4"/>
    <mergeCell ref="B23:C23"/>
    <mergeCell ref="B103:C103"/>
  </mergeCells>
  <pageMargins left="0.15748031496062992" right="0.19685039370078741" top="0.17" bottom="0.15748031496062992"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 progr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Kivlāne</dc:creator>
  <cp:lastModifiedBy>Gunita Nadziņa</cp:lastModifiedBy>
  <cp:lastPrinted>2025-03-10T14:33:29Z</cp:lastPrinted>
  <dcterms:created xsi:type="dcterms:W3CDTF">2023-05-18T15:07:29Z</dcterms:created>
  <dcterms:modified xsi:type="dcterms:W3CDTF">2025-03-10T14:33:32Z</dcterms:modified>
</cp:coreProperties>
</file>